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0" windowWidth="20490" windowHeight="6750" tabRatio="534" activeTab="2"/>
  </bookViews>
  <sheets>
    <sheet name="入力についての説明" sheetId="1" r:id="rId1"/>
    <sheet name="登録データ" sheetId="2" r:id="rId2"/>
    <sheet name="男子選手" sheetId="3" r:id="rId3"/>
    <sheet name="女子選手" sheetId="4" r:id="rId4"/>
    <sheet name="番号布申込" sheetId="5" r:id="rId5"/>
    <sheet name="date" sheetId="6" state="hidden" r:id="rId6"/>
    <sheet name="code" sheetId="7" state="hidden" r:id="rId7"/>
    <sheet name="学校番号" sheetId="8" state="hidden" r:id="rId8"/>
  </sheets>
  <definedNames>
    <definedName name="_xlnm.Print_Area" localSheetId="3">'女子選手'!$B$1:$O$57</definedName>
    <definedName name="_xlnm.Print_Area" localSheetId="2">'男子選手'!$B$1:$O$57</definedName>
    <definedName name="_xlnm.Print_Area" localSheetId="4">'番号布申込'!$A$1:$P$40</definedName>
    <definedName name="学校一覧">#REF!</definedName>
  </definedNames>
  <calcPr fullCalcOnLoad="1"/>
</workbook>
</file>

<file path=xl/comments3.xml><?xml version="1.0" encoding="utf-8"?>
<comments xmlns="http://schemas.openxmlformats.org/spreadsheetml/2006/main">
  <authors>
    <author>takano</author>
    <author>IBM</author>
    <author>ORK8</author>
  </authors>
  <commentList>
    <comment ref="I15" authorId="0">
      <text>
        <r>
          <rPr>
            <b/>
            <sz val="9"/>
            <rFont val="ＭＳ Ｐゴシック"/>
            <family val="3"/>
          </rPr>
          <t>▼をクリックしてリストから選択して下さい。</t>
        </r>
      </text>
    </comment>
    <comment ref="L15" authorId="0">
      <text>
        <r>
          <rPr>
            <b/>
            <sz val="9"/>
            <rFont val="ＭＳ Ｐゴシック"/>
            <family val="3"/>
          </rPr>
          <t xml:space="preserve">▼から○を選択して下さい。
</t>
        </r>
      </text>
    </comment>
    <comment ref="M15" authorId="0">
      <text>
        <r>
          <rPr>
            <b/>
            <sz val="9"/>
            <rFont val="ＭＳ Ｐゴシック"/>
            <family val="3"/>
          </rPr>
          <t xml:space="preserve">▼から○を選択して下さい。
</t>
        </r>
      </text>
    </comment>
    <comment ref="H10" authorId="1">
      <text>
        <r>
          <rPr>
            <b/>
            <sz val="9"/>
            <rFont val="ＭＳ Ｐゴシック"/>
            <family val="3"/>
          </rPr>
          <t>▼をクリックしてリストから選択して下さい。</t>
        </r>
      </text>
    </comment>
    <comment ref="C15" authorId="2">
      <text>
        <r>
          <rPr>
            <b/>
            <sz val="11"/>
            <rFont val="ＭＳ Ｐゴシック"/>
            <family val="3"/>
          </rPr>
          <t xml:space="preserve">登録番号と一致させる
</t>
        </r>
      </text>
    </comment>
    <comment ref="E15" authorId="2">
      <text>
        <r>
          <rPr>
            <b/>
            <sz val="9"/>
            <rFont val="ＭＳ Ｐゴシック"/>
            <family val="3"/>
          </rPr>
          <t>全角カタカナ</t>
        </r>
      </text>
    </comment>
    <comment ref="F15" authorId="2">
      <text>
        <r>
          <rPr>
            <b/>
            <sz val="9"/>
            <rFont val="ＭＳ Ｐゴシック"/>
            <family val="3"/>
          </rPr>
          <t>大文字</t>
        </r>
      </text>
    </comment>
    <comment ref="G15" authorId="2">
      <text>
        <r>
          <rPr>
            <b/>
            <sz val="9"/>
            <rFont val="ＭＳ Ｐゴシック"/>
            <family val="3"/>
          </rPr>
          <t>頭文字だけ大文字他は小文字</t>
        </r>
      </text>
    </comment>
    <comment ref="B15" authorId="2">
      <text>
        <r>
          <rPr>
            <b/>
            <sz val="9"/>
            <rFont val="ＭＳ Ｐゴシック"/>
            <family val="3"/>
          </rPr>
          <t>済：登録料を納めた
未：登録料を納めていない</t>
        </r>
      </text>
    </comment>
  </commentList>
</comments>
</file>

<file path=xl/comments4.xml><?xml version="1.0" encoding="utf-8"?>
<comments xmlns="http://schemas.openxmlformats.org/spreadsheetml/2006/main">
  <authors>
    <author>takano</author>
    <author>IBM</author>
    <author>ORK8</author>
  </authors>
  <commentList>
    <comment ref="I15" authorId="0">
      <text>
        <r>
          <rPr>
            <b/>
            <sz val="9"/>
            <rFont val="ＭＳ Ｐゴシック"/>
            <family val="3"/>
          </rPr>
          <t>▼をクリックしてリストから選択して下さい。</t>
        </r>
      </text>
    </comment>
    <comment ref="H10" authorId="1">
      <text>
        <r>
          <rPr>
            <b/>
            <sz val="9"/>
            <rFont val="ＭＳ Ｐゴシック"/>
            <family val="3"/>
          </rPr>
          <t>▼をクリックしてリストから選択して下さい。</t>
        </r>
      </text>
    </comment>
    <comment ref="L15" authorId="0">
      <text>
        <r>
          <rPr>
            <b/>
            <sz val="9"/>
            <rFont val="ＭＳ Ｐゴシック"/>
            <family val="3"/>
          </rPr>
          <t xml:space="preserve">▼から○を選択して下さい。
</t>
        </r>
      </text>
    </comment>
    <comment ref="M15" authorId="0">
      <text>
        <r>
          <rPr>
            <b/>
            <sz val="9"/>
            <rFont val="ＭＳ Ｐゴシック"/>
            <family val="3"/>
          </rPr>
          <t xml:space="preserve">▼から○を選択して下さい。
</t>
        </r>
      </text>
    </comment>
    <comment ref="C15" authorId="2">
      <text>
        <r>
          <rPr>
            <b/>
            <sz val="11"/>
            <rFont val="ＭＳ Ｐゴシック"/>
            <family val="3"/>
          </rPr>
          <t>登録番号と一致させる</t>
        </r>
      </text>
    </comment>
    <comment ref="E15" authorId="2">
      <text>
        <r>
          <rPr>
            <b/>
            <sz val="9"/>
            <rFont val="ＭＳ Ｐゴシック"/>
            <family val="3"/>
          </rPr>
          <t>全角カタカナ</t>
        </r>
      </text>
    </comment>
    <comment ref="F15" authorId="2">
      <text>
        <r>
          <rPr>
            <b/>
            <sz val="9"/>
            <rFont val="ＭＳ Ｐゴシック"/>
            <family val="3"/>
          </rPr>
          <t>大文字</t>
        </r>
      </text>
    </comment>
    <comment ref="G15" authorId="2">
      <text>
        <r>
          <rPr>
            <b/>
            <sz val="9"/>
            <rFont val="ＭＳ Ｐゴシック"/>
            <family val="3"/>
          </rPr>
          <t>頭文字だけ大文字他は小文字</t>
        </r>
      </text>
    </comment>
    <comment ref="B15" authorId="2">
      <text>
        <r>
          <rPr>
            <b/>
            <sz val="9"/>
            <rFont val="ＭＳ Ｐゴシック"/>
            <family val="3"/>
          </rPr>
          <t>済：登録料を納めた
未：登録料を納めていない</t>
        </r>
      </text>
    </comment>
  </commentList>
</comments>
</file>

<file path=xl/comments5.xml><?xml version="1.0" encoding="utf-8"?>
<comments xmlns="http://schemas.openxmlformats.org/spreadsheetml/2006/main">
  <authors>
    <author>youko</author>
    <author>ORK8</author>
  </authors>
  <commentList>
    <comment ref="H26" authorId="0">
      <text>
        <r>
          <rPr>
            <b/>
            <sz val="9"/>
            <rFont val="ＭＳ Ｐゴシック"/>
            <family val="3"/>
          </rPr>
          <t>上の表合計数が反映されます。</t>
        </r>
      </text>
    </comment>
    <comment ref="C6" authorId="0">
      <text>
        <r>
          <rPr>
            <b/>
            <sz val="16"/>
            <rFont val="ＭＳ Ｐゴシック"/>
            <family val="3"/>
          </rPr>
          <t>数字を入力
「枚」は入れない</t>
        </r>
        <r>
          <rPr>
            <sz val="9"/>
            <rFont val="ＭＳ Ｐゴシック"/>
            <family val="3"/>
          </rPr>
          <t xml:space="preserve">
</t>
        </r>
      </text>
    </comment>
    <comment ref="C8" authorId="0">
      <text>
        <r>
          <rPr>
            <b/>
            <sz val="16"/>
            <rFont val="ＭＳ Ｐゴシック"/>
            <family val="3"/>
          </rPr>
          <t>数字を入力
「枚」は入れない</t>
        </r>
        <r>
          <rPr>
            <sz val="9"/>
            <rFont val="ＭＳ Ｐゴシック"/>
            <family val="3"/>
          </rPr>
          <t xml:space="preserve">
</t>
        </r>
      </text>
    </comment>
    <comment ref="C10" authorId="0">
      <text>
        <r>
          <rPr>
            <b/>
            <sz val="16"/>
            <rFont val="ＭＳ Ｐゴシック"/>
            <family val="3"/>
          </rPr>
          <t>数字を入力
「枚」は入れない</t>
        </r>
        <r>
          <rPr>
            <sz val="9"/>
            <rFont val="ＭＳ Ｐゴシック"/>
            <family val="3"/>
          </rPr>
          <t xml:space="preserve">
</t>
        </r>
      </text>
    </comment>
    <comment ref="C12" authorId="0">
      <text>
        <r>
          <rPr>
            <b/>
            <sz val="16"/>
            <rFont val="ＭＳ Ｐゴシック"/>
            <family val="3"/>
          </rPr>
          <t>数字を入力
「枚」は入れない</t>
        </r>
        <r>
          <rPr>
            <sz val="9"/>
            <rFont val="ＭＳ Ｐゴシック"/>
            <family val="3"/>
          </rPr>
          <t xml:space="preserve">
</t>
        </r>
      </text>
    </comment>
    <comment ref="C14" authorId="0">
      <text>
        <r>
          <rPr>
            <b/>
            <sz val="16"/>
            <rFont val="ＭＳ Ｐゴシック"/>
            <family val="3"/>
          </rPr>
          <t>数字を入力
「枚」は入れない</t>
        </r>
        <r>
          <rPr>
            <sz val="9"/>
            <rFont val="ＭＳ Ｐゴシック"/>
            <family val="3"/>
          </rPr>
          <t xml:space="preserve">
</t>
        </r>
      </text>
    </comment>
    <comment ref="C16" authorId="0">
      <text>
        <r>
          <rPr>
            <b/>
            <sz val="16"/>
            <rFont val="ＭＳ Ｐゴシック"/>
            <family val="3"/>
          </rPr>
          <t>数字を入力
「枚」は入れない</t>
        </r>
        <r>
          <rPr>
            <sz val="9"/>
            <rFont val="ＭＳ Ｐゴシック"/>
            <family val="3"/>
          </rPr>
          <t xml:space="preserve">
</t>
        </r>
      </text>
    </comment>
    <comment ref="C18" authorId="0">
      <text>
        <r>
          <rPr>
            <b/>
            <sz val="16"/>
            <rFont val="ＭＳ Ｐゴシック"/>
            <family val="3"/>
          </rPr>
          <t>数字を入力
「枚」は入れない</t>
        </r>
        <r>
          <rPr>
            <sz val="9"/>
            <rFont val="ＭＳ Ｐゴシック"/>
            <family val="3"/>
          </rPr>
          <t xml:space="preserve">
</t>
        </r>
      </text>
    </comment>
    <comment ref="C20" authorId="0">
      <text>
        <r>
          <rPr>
            <b/>
            <sz val="16"/>
            <rFont val="ＭＳ Ｐゴシック"/>
            <family val="3"/>
          </rPr>
          <t>数字を入力
「枚」は入れない</t>
        </r>
        <r>
          <rPr>
            <sz val="9"/>
            <rFont val="ＭＳ Ｐゴシック"/>
            <family val="3"/>
          </rPr>
          <t xml:space="preserve">
</t>
        </r>
      </text>
    </comment>
    <comment ref="C22" authorId="0">
      <text>
        <r>
          <rPr>
            <b/>
            <sz val="16"/>
            <rFont val="ＭＳ Ｐゴシック"/>
            <family val="3"/>
          </rPr>
          <t>数字を入力
「枚」は入れない</t>
        </r>
        <r>
          <rPr>
            <sz val="9"/>
            <rFont val="ＭＳ Ｐゴシック"/>
            <family val="3"/>
          </rPr>
          <t xml:space="preserve">
</t>
        </r>
      </text>
    </comment>
    <comment ref="C24" authorId="0">
      <text>
        <r>
          <rPr>
            <b/>
            <sz val="16"/>
            <rFont val="ＭＳ Ｐゴシック"/>
            <family val="3"/>
          </rPr>
          <t>数字を入力
「枚」は入れない</t>
        </r>
        <r>
          <rPr>
            <sz val="9"/>
            <rFont val="ＭＳ Ｐゴシック"/>
            <family val="3"/>
          </rPr>
          <t xml:space="preserve">
</t>
        </r>
      </text>
    </comment>
    <comment ref="L3" authorId="1">
      <text>
        <r>
          <rPr>
            <b/>
            <sz val="9"/>
            <rFont val="ＭＳ Ｐゴシック"/>
            <family val="3"/>
          </rPr>
          <t>学校番号を入力すると、必要なナンバーカードが表示される</t>
        </r>
      </text>
    </comment>
  </commentList>
</comments>
</file>

<file path=xl/sharedStrings.xml><?xml version="1.0" encoding="utf-8"?>
<sst xmlns="http://schemas.openxmlformats.org/spreadsheetml/2006/main" count="1368" uniqueCount="746">
  <si>
    <t>学校番号</t>
  </si>
  <si>
    <t>学年</t>
  </si>
  <si>
    <t>やり投</t>
  </si>
  <si>
    <t>走高跳</t>
  </si>
  <si>
    <t>走幅跳</t>
  </si>
  <si>
    <t>砲丸投</t>
  </si>
  <si>
    <t>１００ｍ</t>
  </si>
  <si>
    <t>２００ｍ</t>
  </si>
  <si>
    <t>４００ｍ</t>
  </si>
  <si>
    <t>８００ｍ</t>
  </si>
  <si>
    <t>１５００ｍ</t>
  </si>
  <si>
    <t>５０００ｍ</t>
  </si>
  <si>
    <t>１１０ｍＨ</t>
  </si>
  <si>
    <t>走高跳</t>
  </si>
  <si>
    <t>棒高跳</t>
  </si>
  <si>
    <t>走幅跳</t>
  </si>
  <si>
    <t>三段跳</t>
  </si>
  <si>
    <t>砲丸投</t>
  </si>
  <si>
    <t>円盤投</t>
  </si>
  <si>
    <t>八種競技</t>
  </si>
  <si>
    <t>４００ｍＨ</t>
  </si>
  <si>
    <t>ﾊﾝﾏｰ投</t>
  </si>
  <si>
    <t>やり投</t>
  </si>
  <si>
    <t>４００ｍＨ</t>
  </si>
  <si>
    <t>種目</t>
  </si>
  <si>
    <t>参加数</t>
  </si>
  <si>
    <t>３０００ｍ</t>
  </si>
  <si>
    <t>１００ｍＨ</t>
  </si>
  <si>
    <t>七種競技</t>
  </si>
  <si>
    <t>１５００ｍ</t>
  </si>
  <si>
    <t>３０００mSC</t>
  </si>
  <si>
    <t>５０００mＷ</t>
  </si>
  <si>
    <t>①上記の者は本校在学生であり、健康診断の結果異常なく標記大会に出場することを認め参加申し込み致します。</t>
  </si>
  <si>
    <t>②個人情報については「沖縄県高体連個人情報保護方針」を承諾した上で参加申込みすることに同意します。</t>
  </si>
  <si>
    <t>*リレーは出場種目に○印をつけて下さい。</t>
  </si>
  <si>
    <t>*補助員は各学校２名です。</t>
  </si>
  <si>
    <t>学校番号</t>
  </si>
  <si>
    <t>学校名</t>
  </si>
  <si>
    <t>監督名</t>
  </si>
  <si>
    <t>引率責任者</t>
  </si>
  <si>
    <t>印</t>
  </si>
  <si>
    <t>*申込及び種目一覧表*</t>
  </si>
  <si>
    <t>男　子</t>
  </si>
  <si>
    <t>電話番号</t>
  </si>
  <si>
    <t xml:space="preserve">種　　目 </t>
  </si>
  <si>
    <t>1600mR</t>
  </si>
  <si>
    <t>400mR</t>
  </si>
  <si>
    <t>ﾅﾝﾊﾞｰｶｰﾄﾞ</t>
  </si>
  <si>
    <t>種　　　　目</t>
  </si>
  <si>
    <t>no</t>
  </si>
  <si>
    <t>学 校 名</t>
  </si>
  <si>
    <t>所　　在　　地</t>
  </si>
  <si>
    <t>郵便番号</t>
  </si>
  <si>
    <t>電 話 番 号 等</t>
  </si>
  <si>
    <t>八重山農林</t>
  </si>
  <si>
    <t>石垣市字大川477-1</t>
  </si>
  <si>
    <t>907-0022</t>
  </si>
  <si>
    <t>石垣市字登野城275</t>
  </si>
  <si>
    <t>907-0004</t>
  </si>
  <si>
    <t>八重山商工</t>
  </si>
  <si>
    <t>石垣市字真栄里180</t>
  </si>
  <si>
    <t>907-0002</t>
  </si>
  <si>
    <t>糸満</t>
  </si>
  <si>
    <t>糸満市字糸満1696-1</t>
  </si>
  <si>
    <t>901-0361</t>
  </si>
  <si>
    <t>沖縄水産</t>
  </si>
  <si>
    <t>糸満市西崎1-1-1</t>
  </si>
  <si>
    <t>901-0305</t>
  </si>
  <si>
    <t>陽明</t>
  </si>
  <si>
    <t>浦添市字大平488</t>
  </si>
  <si>
    <t>901-2113</t>
  </si>
  <si>
    <t>昭和薬科大学附属</t>
  </si>
  <si>
    <t>浦添市字沢岻450</t>
  </si>
  <si>
    <t>901-2112</t>
  </si>
  <si>
    <t>那覇工業</t>
  </si>
  <si>
    <t>浦添市勢理客4-22-1</t>
  </si>
  <si>
    <t>901-2122</t>
  </si>
  <si>
    <t>浦添商業</t>
  </si>
  <si>
    <t>浦添市伊祖3-11-1</t>
  </si>
  <si>
    <t>901-2132</t>
  </si>
  <si>
    <t>浦添</t>
  </si>
  <si>
    <t>浦添市内間3-26-1</t>
  </si>
  <si>
    <t>901-2121</t>
  </si>
  <si>
    <t>浦添工業</t>
  </si>
  <si>
    <t>浦添市経塚1-1-1</t>
  </si>
  <si>
    <t>901-2111</t>
  </si>
  <si>
    <t>中部農林</t>
  </si>
  <si>
    <t>うるま市字田場1570</t>
  </si>
  <si>
    <t>904-2213</t>
  </si>
  <si>
    <t>石川</t>
  </si>
  <si>
    <t>うるま市石川伊波861</t>
  </si>
  <si>
    <t>904-1115</t>
  </si>
  <si>
    <t>与勝</t>
  </si>
  <si>
    <t>うるま市勝連平安名3248</t>
  </si>
  <si>
    <t>904-2312</t>
  </si>
  <si>
    <t>具志川</t>
  </si>
  <si>
    <t>うるま市喜仲3-28-1</t>
  </si>
  <si>
    <t>904-2236</t>
  </si>
  <si>
    <t>前原</t>
  </si>
  <si>
    <t>うるま市田場1827</t>
  </si>
  <si>
    <t>具志川商業</t>
  </si>
  <si>
    <t>うるま市みどり町6-10-1</t>
  </si>
  <si>
    <t>904-2215</t>
  </si>
  <si>
    <t>辺土名</t>
  </si>
  <si>
    <t>大宜味村字饒波2015</t>
  </si>
  <si>
    <t>905-1304</t>
  </si>
  <si>
    <t>美里工業</t>
  </si>
  <si>
    <t>沖縄市泡瀬5-42-2</t>
  </si>
  <si>
    <t>904-2172</t>
  </si>
  <si>
    <t>美来工科</t>
  </si>
  <si>
    <t>沖縄市越来3-17-1</t>
  </si>
  <si>
    <t>904-0001</t>
  </si>
  <si>
    <t>コザ</t>
  </si>
  <si>
    <t>沖縄市照屋5-5-1</t>
  </si>
  <si>
    <t>904-0011</t>
  </si>
  <si>
    <t>美里</t>
  </si>
  <si>
    <t>沖縄市松本2-5-1</t>
  </si>
  <si>
    <t>904-2151</t>
  </si>
  <si>
    <t>球陽</t>
  </si>
  <si>
    <t>沖縄市南桃原1-10-1</t>
  </si>
  <si>
    <t>904-0035</t>
  </si>
  <si>
    <t>嘉手納</t>
  </si>
  <si>
    <t>嘉手納町字屋良806</t>
  </si>
  <si>
    <t>904-0202</t>
  </si>
  <si>
    <t>北中城</t>
  </si>
  <si>
    <t>北中城村字渡口1997-13</t>
  </si>
  <si>
    <t>901-2302</t>
  </si>
  <si>
    <t>宜野座</t>
  </si>
  <si>
    <t>宜野座村字宜野座1</t>
  </si>
  <si>
    <t>中部商業</t>
  </si>
  <si>
    <t>宜野湾市我如古2-2-1</t>
  </si>
  <si>
    <t>901-2214</t>
  </si>
  <si>
    <t>普天間</t>
  </si>
  <si>
    <t>宜野湾市普天間1-24-1</t>
  </si>
  <si>
    <t>901-2202</t>
  </si>
  <si>
    <t>沖縄カトリック</t>
  </si>
  <si>
    <t>宜野湾市真栄原3-16-1</t>
  </si>
  <si>
    <t>901-2215</t>
  </si>
  <si>
    <t>宜野湾</t>
  </si>
  <si>
    <t>宜野湾市真志喜2-25-1</t>
  </si>
  <si>
    <t>901-2224</t>
  </si>
  <si>
    <t>久米島</t>
  </si>
  <si>
    <t>久米島町字嘉手苅727</t>
  </si>
  <si>
    <t>901-3121</t>
  </si>
  <si>
    <t>北谷</t>
  </si>
  <si>
    <t>北谷町字桑江414</t>
  </si>
  <si>
    <t>904-0103</t>
  </si>
  <si>
    <t>南部農林</t>
  </si>
  <si>
    <t>豊見城市字長堂182</t>
  </si>
  <si>
    <t>901-0203</t>
  </si>
  <si>
    <t>豊見城</t>
  </si>
  <si>
    <t>豊見城市字真玉橋217</t>
  </si>
  <si>
    <t>901-0201</t>
  </si>
  <si>
    <t>豊見城南</t>
  </si>
  <si>
    <t>豊見城市字翁長520</t>
  </si>
  <si>
    <t>901-0223</t>
  </si>
  <si>
    <t>北山</t>
  </si>
  <si>
    <t>今帰仁村字仲尾次540-1</t>
  </si>
  <si>
    <t>905-0424</t>
  </si>
  <si>
    <t>北部農林</t>
  </si>
  <si>
    <t>名護市字宇茂佐13</t>
  </si>
  <si>
    <t>905-0006</t>
  </si>
  <si>
    <t>名護</t>
  </si>
  <si>
    <t>名護市大西5-17-1</t>
  </si>
  <si>
    <t>905-0018</t>
  </si>
  <si>
    <t>真和志</t>
  </si>
  <si>
    <t>那覇市字真地248</t>
  </si>
  <si>
    <t>902-0072</t>
  </si>
  <si>
    <t>小禄</t>
  </si>
  <si>
    <t>那覇市鏡原町22-1</t>
  </si>
  <si>
    <t>901-0151</t>
  </si>
  <si>
    <t>那覇西</t>
  </si>
  <si>
    <t>那覇市金城3-5-1</t>
  </si>
  <si>
    <t>901-0155</t>
  </si>
  <si>
    <t>首里東</t>
  </si>
  <si>
    <t>那覇市首里石嶺町3-178</t>
  </si>
  <si>
    <t>903-0804</t>
  </si>
  <si>
    <t>首里</t>
  </si>
  <si>
    <t>那覇市首里真和志町2-43</t>
  </si>
  <si>
    <t>903-0816</t>
  </si>
  <si>
    <t>那覇国際</t>
  </si>
  <si>
    <t>那覇市天久1-29-1</t>
  </si>
  <si>
    <t>900-0005</t>
  </si>
  <si>
    <t>那覇市泊3-19-2</t>
  </si>
  <si>
    <t>900-0012</t>
  </si>
  <si>
    <t>興南</t>
  </si>
  <si>
    <t>那覇市古島1-7-1</t>
  </si>
  <si>
    <t>902-0061</t>
  </si>
  <si>
    <t>那覇</t>
  </si>
  <si>
    <t>那覇市松尾1-21-44</t>
  </si>
  <si>
    <t>900-0014</t>
  </si>
  <si>
    <t>沖縄工業</t>
  </si>
  <si>
    <t>那覇市松川3-20-1</t>
  </si>
  <si>
    <t>902-0062</t>
  </si>
  <si>
    <t>那覇商業</t>
  </si>
  <si>
    <t>那覇市松山1-16-1</t>
  </si>
  <si>
    <t>900-0032</t>
  </si>
  <si>
    <t>西原</t>
  </si>
  <si>
    <t>西原町字翁長610</t>
  </si>
  <si>
    <t>903-0117</t>
  </si>
  <si>
    <t>開邦</t>
  </si>
  <si>
    <t>南風原町字新川646</t>
  </si>
  <si>
    <t>901-1105</t>
  </si>
  <si>
    <t>南風原</t>
  </si>
  <si>
    <t>南風原町字津嘉山1140</t>
  </si>
  <si>
    <t>901-1117</t>
  </si>
  <si>
    <t>伊良部</t>
  </si>
  <si>
    <t>宮古島市伊良部字前里添1079-1</t>
  </si>
  <si>
    <t>906-0501</t>
  </si>
  <si>
    <t>宮古総合実業</t>
  </si>
  <si>
    <t>宮古島市平良字下里280</t>
  </si>
  <si>
    <t>906-0013</t>
  </si>
  <si>
    <t>宮古</t>
  </si>
  <si>
    <t>宮古島市平良字西里718-1</t>
  </si>
  <si>
    <t>906-0012</t>
  </si>
  <si>
    <t>宮古工業</t>
  </si>
  <si>
    <t>宮古島市平良字東仲宗根968-4</t>
  </si>
  <si>
    <t>906-0007</t>
  </si>
  <si>
    <t>本部</t>
  </si>
  <si>
    <t>本部町字渡久地377</t>
  </si>
  <si>
    <t>905-0214</t>
  </si>
  <si>
    <t>向陽</t>
  </si>
  <si>
    <t>八重瀬町字港川150</t>
  </si>
  <si>
    <t>901-0511</t>
  </si>
  <si>
    <t>南部工業</t>
  </si>
  <si>
    <t>八重瀬町字富盛1338</t>
  </si>
  <si>
    <t>901-0402</t>
  </si>
  <si>
    <t>南部商業</t>
  </si>
  <si>
    <t>八重瀬町字友寄850</t>
  </si>
  <si>
    <t>901-0411</t>
  </si>
  <si>
    <t>知念</t>
  </si>
  <si>
    <t>与那原町字与那原11</t>
  </si>
  <si>
    <t>901-1303</t>
  </si>
  <si>
    <t>読谷</t>
  </si>
  <si>
    <t>読谷村字伊良皆198</t>
  </si>
  <si>
    <t>904-0303</t>
  </si>
  <si>
    <t>902-0075</t>
  </si>
  <si>
    <t>沖縄尚学</t>
  </si>
  <si>
    <t>那覇市字国場747</t>
  </si>
  <si>
    <t>名護商工</t>
  </si>
  <si>
    <t>名護市大北4-1-23</t>
  </si>
  <si>
    <t>905-0012</t>
  </si>
  <si>
    <t>沖縄高専</t>
  </si>
  <si>
    <t>うるま市字田場1243</t>
  </si>
  <si>
    <t>904-2213</t>
  </si>
  <si>
    <t>905-2192</t>
  </si>
  <si>
    <t>名護市字辺野古905</t>
  </si>
  <si>
    <t>合計（</t>
  </si>
  <si>
    <t>DB</t>
  </si>
  <si>
    <t>gr</t>
  </si>
  <si>
    <t>len</t>
  </si>
  <si>
    <t>N1</t>
  </si>
  <si>
    <t>N2</t>
  </si>
  <si>
    <t>ZK</t>
  </si>
  <si>
    <t>n1</t>
  </si>
  <si>
    <t>n2</t>
  </si>
  <si>
    <t>f1</t>
  </si>
  <si>
    <t>f2</t>
  </si>
  <si>
    <t>s1</t>
  </si>
  <si>
    <t>S1</t>
  </si>
  <si>
    <t>s2</t>
  </si>
  <si>
    <t>S2</t>
  </si>
  <si>
    <t>KC</t>
  </si>
  <si>
    <t>MC</t>
  </si>
  <si>
    <t>sy</t>
  </si>
  <si>
    <t>4R</t>
  </si>
  <si>
    <t>16R</t>
  </si>
  <si>
    <t>Male</t>
  </si>
  <si>
    <t>Female</t>
  </si>
  <si>
    <t>002   100</t>
  </si>
  <si>
    <t>003   100</t>
  </si>
  <si>
    <t>005   100</t>
  </si>
  <si>
    <t>006   100</t>
  </si>
  <si>
    <t>008   100</t>
  </si>
  <si>
    <t>011   100</t>
  </si>
  <si>
    <t>034   100</t>
  </si>
  <si>
    <t>037   100</t>
  </si>
  <si>
    <t>053   100</t>
  </si>
  <si>
    <t>061   100</t>
  </si>
  <si>
    <t>071   100</t>
  </si>
  <si>
    <t>072   100</t>
  </si>
  <si>
    <t>073   100</t>
  </si>
  <si>
    <t>074   100</t>
  </si>
  <si>
    <t>092   100</t>
  </si>
  <si>
    <t>210   100</t>
  </si>
  <si>
    <t>002   200</t>
  </si>
  <si>
    <t>003   200</t>
  </si>
  <si>
    <t>005   200</t>
  </si>
  <si>
    <t>006   200</t>
  </si>
  <si>
    <t>008   200</t>
  </si>
  <si>
    <t>010   200</t>
  </si>
  <si>
    <t>044   200</t>
  </si>
  <si>
    <t>071   200</t>
  </si>
  <si>
    <t>073   200</t>
  </si>
  <si>
    <t>202   200</t>
  </si>
  <si>
    <t>SX</t>
  </si>
  <si>
    <t>4×100mR</t>
  </si>
  <si>
    <t>4×400mR</t>
  </si>
  <si>
    <t>学校名</t>
  </si>
  <si>
    <t>s3</t>
  </si>
  <si>
    <t>S3</t>
  </si>
  <si>
    <t>098-973-1661</t>
  </si>
  <si>
    <t>浦添市字当山3-2-7</t>
  </si>
  <si>
    <t>098-877-4940</t>
  </si>
  <si>
    <t>901-2104</t>
  </si>
  <si>
    <t>沖縄市久保田1-10-49</t>
  </si>
  <si>
    <t>904-0023</t>
  </si>
  <si>
    <t>３０００m(ｵｰﾌﾟﾝ)</t>
  </si>
  <si>
    <t>１５００m(ｵｰﾌﾟﾝ)</t>
  </si>
  <si>
    <t>５０００mＷ</t>
  </si>
  <si>
    <t>番号布（ナンバーカード）申込書</t>
  </si>
  <si>
    <t>必要枚数</t>
  </si>
  <si>
    <t>高等学校</t>
  </si>
  <si>
    <t>沖縄髙専</t>
  </si>
  <si>
    <t>098-889-5375</t>
  </si>
  <si>
    <t>098-938-1037</t>
  </si>
  <si>
    <t>0980-72-5117</t>
  </si>
  <si>
    <t>上記の通り合計　</t>
  </si>
  <si>
    <t>枚申込いたします。</t>
  </si>
  <si>
    <t>印</t>
  </si>
  <si>
    <t>監督名</t>
  </si>
  <si>
    <t>北　山</t>
  </si>
  <si>
    <t>本　部</t>
  </si>
  <si>
    <t>名商工</t>
  </si>
  <si>
    <t>名　護</t>
  </si>
  <si>
    <t>北　農</t>
  </si>
  <si>
    <t>宜野座</t>
  </si>
  <si>
    <t>石　川</t>
  </si>
  <si>
    <t>具　商</t>
  </si>
  <si>
    <t>中　農</t>
  </si>
  <si>
    <t>具志川</t>
  </si>
  <si>
    <t>与　勝</t>
  </si>
  <si>
    <t>読　谷</t>
  </si>
  <si>
    <t>美来工科</t>
  </si>
  <si>
    <t>コ　ザ</t>
  </si>
  <si>
    <t>美　工</t>
  </si>
  <si>
    <t>北中城</t>
  </si>
  <si>
    <t>普天間</t>
  </si>
  <si>
    <t>中　商</t>
  </si>
  <si>
    <t>宜野湾</t>
  </si>
  <si>
    <t>西　原</t>
  </si>
  <si>
    <t>浦　商</t>
  </si>
  <si>
    <t>浦　工</t>
  </si>
  <si>
    <t>昭薬附</t>
  </si>
  <si>
    <t>浦　添</t>
  </si>
  <si>
    <t>那　工</t>
  </si>
  <si>
    <t>那国際</t>
  </si>
  <si>
    <t>興　南</t>
  </si>
  <si>
    <t>首　里</t>
  </si>
  <si>
    <t>沖　工</t>
  </si>
  <si>
    <t>沖　尚</t>
  </si>
  <si>
    <t>真和志</t>
  </si>
  <si>
    <t>那　商</t>
  </si>
  <si>
    <t>那　覇</t>
  </si>
  <si>
    <t>小　禄</t>
  </si>
  <si>
    <t>那覇西</t>
  </si>
  <si>
    <t>南風原</t>
  </si>
  <si>
    <t>知　念</t>
  </si>
  <si>
    <t>豊見城</t>
  </si>
  <si>
    <t>豊　南</t>
  </si>
  <si>
    <t>南　工</t>
  </si>
  <si>
    <t>向　陽</t>
  </si>
  <si>
    <t>沖　水</t>
  </si>
  <si>
    <t>糸　満</t>
  </si>
  <si>
    <t>久米島</t>
  </si>
  <si>
    <t>宮　古</t>
  </si>
  <si>
    <t>宮古総実</t>
  </si>
  <si>
    <t>宮　工</t>
  </si>
  <si>
    <t>八重農</t>
  </si>
  <si>
    <t>八商工</t>
  </si>
  <si>
    <t>八重山</t>
  </si>
  <si>
    <t>辺土名</t>
  </si>
  <si>
    <t>嘉手納</t>
  </si>
  <si>
    <t>北　谷</t>
  </si>
  <si>
    <t>開　邦</t>
  </si>
  <si>
    <t>南　商</t>
  </si>
  <si>
    <t>番号</t>
  </si>
  <si>
    <t>906-0002</t>
  </si>
  <si>
    <t>904-1302</t>
  </si>
  <si>
    <t>0980-55-4003</t>
  </si>
  <si>
    <t>0980-52-2634</t>
  </si>
  <si>
    <t>0980-44-3103</t>
  </si>
  <si>
    <t>0980-56-2401</t>
  </si>
  <si>
    <t>0980-47-2418</t>
  </si>
  <si>
    <t>0980-52-3278</t>
  </si>
  <si>
    <t>0980-52-2615</t>
  </si>
  <si>
    <t>098-968-8311</t>
  </si>
  <si>
    <t>098-964-2006</t>
  </si>
  <si>
    <t>098-972-3287</t>
  </si>
  <si>
    <t>098-973-3249</t>
  </si>
  <si>
    <t>098-973-3578</t>
  </si>
  <si>
    <t>098-973-1213</t>
  </si>
  <si>
    <t>098-978-5230</t>
  </si>
  <si>
    <t>098-956-2157</t>
  </si>
  <si>
    <t>098-956-3336</t>
  </si>
  <si>
    <t>098-938-5145</t>
  </si>
  <si>
    <t>098-937-5451</t>
  </si>
  <si>
    <t>098-937-3563</t>
  </si>
  <si>
    <t>098-937-5848</t>
  </si>
  <si>
    <t>098-933-9301</t>
  </si>
  <si>
    <t>098-936-1010</t>
  </si>
  <si>
    <t>098-935-3377</t>
  </si>
  <si>
    <t>098-892-3354</t>
  </si>
  <si>
    <t>098-898-4888</t>
  </si>
  <si>
    <t>098-897-1020</t>
  </si>
  <si>
    <t>098-897-3300</t>
  </si>
  <si>
    <t>098-945-5418</t>
  </si>
  <si>
    <t>098-877-5844</t>
  </si>
  <si>
    <t>098-879-5992</t>
  </si>
  <si>
    <t>098-879-3062</t>
  </si>
  <si>
    <t>098-870-1852</t>
  </si>
  <si>
    <t>098-877-4970</t>
  </si>
  <si>
    <t>098-877-6144</t>
  </si>
  <si>
    <t>098-860-5931</t>
  </si>
  <si>
    <t>098-884-3292</t>
  </si>
  <si>
    <t>098-886-1578</t>
  </si>
  <si>
    <t>098-885-0028</t>
  </si>
  <si>
    <t>098-832-3831</t>
  </si>
  <si>
    <t>098-832-1767</t>
  </si>
  <si>
    <t>098-833-0810</t>
  </si>
  <si>
    <t>098-866-6555</t>
  </si>
  <si>
    <t>098-867-1623</t>
  </si>
  <si>
    <t>098-857-0481</t>
  </si>
  <si>
    <t>098-858-8274</t>
  </si>
  <si>
    <t>098-889-1715</t>
  </si>
  <si>
    <t>098-889-4618</t>
  </si>
  <si>
    <t>098-946-2207</t>
  </si>
  <si>
    <t>098-850-5551</t>
  </si>
  <si>
    <t>098-850-1950</t>
  </si>
  <si>
    <t>098-850-6006</t>
  </si>
  <si>
    <t>098-998-2401</t>
  </si>
  <si>
    <t>098-998-2313</t>
  </si>
  <si>
    <t>098-998-9324</t>
  </si>
  <si>
    <t>098-994-3483</t>
  </si>
  <si>
    <t>098-994-2012</t>
  </si>
  <si>
    <t>098-985-2233</t>
  </si>
  <si>
    <t>09807-2-2118</t>
  </si>
  <si>
    <t>09807-2-2249</t>
  </si>
  <si>
    <t>09807-2-3185</t>
  </si>
  <si>
    <t>09807-8-6118</t>
  </si>
  <si>
    <t>09808-2-3955</t>
  </si>
  <si>
    <t>09808-2-3892</t>
  </si>
  <si>
    <t>09808-2-3972</t>
  </si>
  <si>
    <t>七種競技</t>
  </si>
  <si>
    <t>ﾊﾝﾏｰ投</t>
  </si>
  <si>
    <t>061   200</t>
  </si>
  <si>
    <t>046   200</t>
  </si>
  <si>
    <t>ﾊﾝﾏｰ投</t>
  </si>
  <si>
    <t>棒高跳び</t>
  </si>
  <si>
    <t>円盤投</t>
  </si>
  <si>
    <t>074   200</t>
  </si>
  <si>
    <t>010   150</t>
  </si>
  <si>
    <t>008   250</t>
  </si>
  <si>
    <t>094   200</t>
  </si>
  <si>
    <t>072   200</t>
  </si>
  <si>
    <t>093   200</t>
  </si>
  <si>
    <t>088   200</t>
  </si>
  <si>
    <t>084   200</t>
  </si>
  <si>
    <t>091   100</t>
  </si>
  <si>
    <t>082   100</t>
  </si>
  <si>
    <t>087   100</t>
  </si>
  <si>
    <t>*男女別各２部提出してください。</t>
  </si>
  <si>
    <t>宮古特</t>
  </si>
  <si>
    <t>100～199</t>
  </si>
  <si>
    <t>200～299</t>
  </si>
  <si>
    <t>300～399</t>
  </si>
  <si>
    <t>400～499</t>
  </si>
  <si>
    <t>500～599</t>
  </si>
  <si>
    <t>600～699</t>
  </si>
  <si>
    <t>700～799</t>
  </si>
  <si>
    <t>800～899</t>
  </si>
  <si>
    <t>900～999</t>
  </si>
  <si>
    <t>1000～1099</t>
  </si>
  <si>
    <t>西崎特</t>
  </si>
  <si>
    <t>大平特</t>
  </si>
  <si>
    <t>辺土名</t>
  </si>
  <si>
    <t>北山</t>
  </si>
  <si>
    <t>本部</t>
  </si>
  <si>
    <t>名護商工</t>
  </si>
  <si>
    <t>名護</t>
  </si>
  <si>
    <t>北部農林</t>
  </si>
  <si>
    <t>沖縄工業高専</t>
  </si>
  <si>
    <t>石川</t>
  </si>
  <si>
    <t>具志川商</t>
  </si>
  <si>
    <t>前原</t>
  </si>
  <si>
    <t>中部農林</t>
  </si>
  <si>
    <t>与勝</t>
  </si>
  <si>
    <t>読谷</t>
  </si>
  <si>
    <t>嘉手納</t>
  </si>
  <si>
    <t>美里</t>
  </si>
  <si>
    <t>美里工</t>
  </si>
  <si>
    <t>球陽</t>
  </si>
  <si>
    <t>北谷</t>
  </si>
  <si>
    <t>中部商</t>
  </si>
  <si>
    <t>沖カトリック</t>
  </si>
  <si>
    <t>西原</t>
  </si>
  <si>
    <t>浦添商</t>
  </si>
  <si>
    <t>浦添工</t>
  </si>
  <si>
    <t>陽明</t>
  </si>
  <si>
    <t>昭和薬大付属</t>
  </si>
  <si>
    <t>浦添</t>
  </si>
  <si>
    <t>那覇工</t>
  </si>
  <si>
    <t>那覇国際</t>
  </si>
  <si>
    <t>興南</t>
  </si>
  <si>
    <t>首里東</t>
  </si>
  <si>
    <t>首里</t>
  </si>
  <si>
    <t>沖縄工</t>
  </si>
  <si>
    <t>沖縄尚学</t>
  </si>
  <si>
    <t>那覇商</t>
  </si>
  <si>
    <t>那覇</t>
  </si>
  <si>
    <t>小禄</t>
  </si>
  <si>
    <t>開邦</t>
  </si>
  <si>
    <t>知念</t>
  </si>
  <si>
    <t>豊見城南</t>
  </si>
  <si>
    <t>南部農林</t>
  </si>
  <si>
    <t>南部商業</t>
  </si>
  <si>
    <t>南部工</t>
  </si>
  <si>
    <t>向陽</t>
  </si>
  <si>
    <t>沖縄水産</t>
  </si>
  <si>
    <t>糸満</t>
  </si>
  <si>
    <t>宮古</t>
  </si>
  <si>
    <t>宮古工</t>
  </si>
  <si>
    <t>伊良部</t>
  </si>
  <si>
    <t>八重山農林</t>
  </si>
  <si>
    <t>八重山商工</t>
  </si>
  <si>
    <t>鏡が丘特支</t>
  </si>
  <si>
    <t>沖縄高等特支</t>
  </si>
  <si>
    <t>学校名</t>
  </si>
  <si>
    <t>番号</t>
  </si>
  <si>
    <t>小計</t>
  </si>
  <si>
    <t>前　原</t>
  </si>
  <si>
    <t>1100～1199</t>
  </si>
  <si>
    <t>1200～1299</t>
  </si>
  <si>
    <t>1300～1399</t>
  </si>
  <si>
    <t>1400～1499</t>
  </si>
  <si>
    <t>1500～1599</t>
  </si>
  <si>
    <t>1600～1699</t>
  </si>
  <si>
    <t>美　里</t>
  </si>
  <si>
    <t>1700～1799</t>
  </si>
  <si>
    <t>1800～1899</t>
  </si>
  <si>
    <t>1900～1999</t>
  </si>
  <si>
    <t>2000～2099</t>
  </si>
  <si>
    <t>球　陽</t>
  </si>
  <si>
    <t>2100～2199</t>
  </si>
  <si>
    <t>2200～2299</t>
  </si>
  <si>
    <t>2300～2399</t>
  </si>
  <si>
    <t>2400～2499</t>
  </si>
  <si>
    <t>2500～2599</t>
  </si>
  <si>
    <t>2600～2699</t>
  </si>
  <si>
    <t>沖ｶﾄ</t>
  </si>
  <si>
    <t>2700～2799</t>
  </si>
  <si>
    <t>2800～2899</t>
  </si>
  <si>
    <t>2900～2999</t>
  </si>
  <si>
    <t>3000～3099</t>
  </si>
  <si>
    <t>陽　明</t>
  </si>
  <si>
    <t>3100～3199</t>
  </si>
  <si>
    <t>3200～3299</t>
  </si>
  <si>
    <t>3300～3399</t>
  </si>
  <si>
    <t>3400～3499</t>
  </si>
  <si>
    <t>3500～3599</t>
  </si>
  <si>
    <t>3600～3699</t>
  </si>
  <si>
    <t>首里東</t>
  </si>
  <si>
    <t>3700～3799</t>
  </si>
  <si>
    <t>3800～3899</t>
  </si>
  <si>
    <t>3900～3999</t>
  </si>
  <si>
    <t>4000～4099</t>
  </si>
  <si>
    <t>真和志</t>
  </si>
  <si>
    <t>4100～4199</t>
  </si>
  <si>
    <t>4200～4299</t>
  </si>
  <si>
    <t>4300～4399</t>
  </si>
  <si>
    <t>4400～4499</t>
  </si>
  <si>
    <t>4500～4599</t>
  </si>
  <si>
    <t>4600～4699</t>
  </si>
  <si>
    <t>南風原</t>
  </si>
  <si>
    <t>4700～4799</t>
  </si>
  <si>
    <t>4800～4899</t>
  </si>
  <si>
    <t>4900～4999</t>
  </si>
  <si>
    <t>5000～5099</t>
  </si>
  <si>
    <t>南　農</t>
  </si>
  <si>
    <t>5100～5199</t>
  </si>
  <si>
    <t>5200～5299</t>
  </si>
  <si>
    <t>5300～5399</t>
  </si>
  <si>
    <t>5400～5499</t>
  </si>
  <si>
    <t>5500～5599</t>
  </si>
  <si>
    <t>5600～5699</t>
  </si>
  <si>
    <t>久米島</t>
  </si>
  <si>
    <t>5700～5799</t>
  </si>
  <si>
    <t>5800～5899</t>
  </si>
  <si>
    <t>5900～5999</t>
  </si>
  <si>
    <t>6000～6099</t>
  </si>
  <si>
    <t>伊良部</t>
  </si>
  <si>
    <t>6100～6199</t>
  </si>
  <si>
    <t>6200～6299</t>
  </si>
  <si>
    <t>6300～6399</t>
  </si>
  <si>
    <t>6400～6499</t>
  </si>
  <si>
    <t>6500～6599</t>
  </si>
  <si>
    <t>6600～6699</t>
  </si>
  <si>
    <t>6700～6799</t>
  </si>
  <si>
    <t>6800～6899</t>
  </si>
  <si>
    <t>6900～6999</t>
  </si>
  <si>
    <t>7000～7099</t>
  </si>
  <si>
    <t>各学校の番号（ナンバーカード）：学校番号の後に00～99をつける</t>
  </si>
  <si>
    <t>学校番号を入力→</t>
  </si>
  <si>
    <t>ﾅﾝﾊﾞｰ　ｶｰﾄﾞ</t>
  </si>
  <si>
    <t>会員名</t>
  </si>
  <si>
    <t>会員名カナ</t>
  </si>
  <si>
    <t>会員名英字(姓)</t>
  </si>
  <si>
    <t>会員名英字(名)</t>
  </si>
  <si>
    <t>都道府県(学連)登録番号</t>
  </si>
  <si>
    <t>学年</t>
  </si>
  <si>
    <t>英字</t>
  </si>
  <si>
    <t>(姓)</t>
  </si>
  <si>
    <t>(名)</t>
  </si>
  <si>
    <t>３．登録データに２のデータから必要な情報を貼り付ける。</t>
  </si>
  <si>
    <t>平成　　年　　月　　日</t>
  </si>
  <si>
    <t>＜選手情報以外＞</t>
  </si>
  <si>
    <t>１．学校番号入力→学校名、電話番号が自動で入力される。</t>
  </si>
  <si>
    <t>２．監督名、引率責任者、校長名等を入力</t>
  </si>
  <si>
    <t>＜選手情報＞</t>
  </si>
  <si>
    <t>５．種目（オープン種目も含む）を入力</t>
  </si>
  <si>
    <t>＜ナンバーカード＞</t>
  </si>
  <si>
    <t>１．学校番号を入力→100種類のナンバーカードが表示される</t>
  </si>
  <si>
    <t>２．枚数を入力→合計は自動で計算されます。</t>
  </si>
  <si>
    <t>平成　　年　　月　　日</t>
  </si>
  <si>
    <t>　　※表示されない場合は、直接手入力して下さい。</t>
  </si>
  <si>
    <t>１．Web登録を済ませる。(登録について不明な場合は、下記に問い合わせを）</t>
  </si>
  <si>
    <t>それに伴って、陸上システムにも英字を入れることになりました。</t>
  </si>
  <si>
    <t>令和元年度より、陸連登録において英字入力が必須となります。</t>
  </si>
  <si>
    <t>フリガナ
(姓と名は1文字空ける)</t>
  </si>
  <si>
    <t>氏名
(姓と名は1文字空ける)</t>
  </si>
  <si>
    <r>
      <t>陸連登録データからダウンロードしたｃｓｖデータを貼り付ける。（項目に注意）</t>
    </r>
    <r>
      <rPr>
        <sz val="12"/>
        <color indexed="10"/>
        <rFont val="ＭＳ 明朝"/>
        <family val="1"/>
      </rPr>
      <t>※サンプルとして4名分貼り付けてあるので、上書きして下さい。</t>
    </r>
  </si>
  <si>
    <t>氏名
(姓と名は
1文字空ける)</t>
  </si>
  <si>
    <t>フリガナ
(姓と名は
1文字空ける)</t>
  </si>
  <si>
    <t>２．Web登録より、csvデータをダウンロード</t>
  </si>
  <si>
    <t>４．参加する生徒のナンバーカードを入力</t>
  </si>
  <si>
    <t>　　→氏名、ふりがな、英字（姓）、英字（名）、学年は自動で表示される</t>
  </si>
  <si>
    <t>沖縄県高体連陸上専門部　記録情報</t>
  </si>
  <si>
    <t>那覇国際高校　金城　洋子</t>
  </si>
  <si>
    <t>ＴＥＬ ：　０９８－８６０－３８１０</t>
  </si>
  <si>
    <t>メール ：　okikoriku@as.open.ed.jp</t>
  </si>
  <si>
    <t>このデータ入力の問い合わせ先</t>
  </si>
  <si>
    <t>全て入力後、メール送信も上記のアドレスにお願いします。詳細は要項参照。</t>
  </si>
  <si>
    <t>女　子</t>
  </si>
  <si>
    <t>色がついている個所は、自動で表示されるように関数が入っています。
表示されない場合は手入力でもかまいません。</t>
  </si>
  <si>
    <t>引率
責任者</t>
  </si>
  <si>
    <t>陸上競技申込用紙</t>
  </si>
  <si>
    <t>）　人</t>
  </si>
  <si>
    <t>*自動表示。実人数と異なる場合は手打ちで訂正を。</t>
  </si>
  <si>
    <t>泊</t>
  </si>
  <si>
    <t>星槎国際</t>
  </si>
  <si>
    <t>沖盲</t>
  </si>
  <si>
    <t>美咲特別支援</t>
  </si>
  <si>
    <t>精華</t>
  </si>
  <si>
    <t>未来</t>
  </si>
  <si>
    <t>宮古特別支援</t>
  </si>
  <si>
    <t>仙台育英</t>
  </si>
  <si>
    <t>西崎特別支援</t>
  </si>
  <si>
    <t>大平特別支援</t>
  </si>
  <si>
    <t>ウェルネス</t>
  </si>
  <si>
    <t>ウェルネス</t>
  </si>
  <si>
    <t>中部農林高等支援</t>
  </si>
  <si>
    <t>陽明高等支援</t>
  </si>
  <si>
    <t>南風原高等支援</t>
  </si>
  <si>
    <t>やえせ高等支援</t>
  </si>
  <si>
    <t>沖高特</t>
  </si>
  <si>
    <t>美咲特</t>
  </si>
  <si>
    <t>中農高支</t>
  </si>
  <si>
    <t>陽明高支</t>
  </si>
  <si>
    <t>南風原高支</t>
  </si>
  <si>
    <t>やえせ高支</t>
  </si>
  <si>
    <t>7100～7199</t>
  </si>
  <si>
    <t>7200～7299</t>
  </si>
  <si>
    <t>7300～7399</t>
  </si>
  <si>
    <t>7400～7499</t>
  </si>
  <si>
    <t>7500～7599</t>
  </si>
  <si>
    <t>7600～7699</t>
  </si>
  <si>
    <t>7700～7799</t>
  </si>
  <si>
    <t>7800～7899</t>
  </si>
  <si>
    <t>7900～7999</t>
  </si>
  <si>
    <t>8000～8099</t>
  </si>
  <si>
    <t>補助員
氏名</t>
  </si>
  <si>
    <t>901-0411</t>
  </si>
  <si>
    <t>098-998-2401</t>
  </si>
  <si>
    <t>島尻郡南風原町字津嘉山1140</t>
  </si>
  <si>
    <t>901-1117</t>
  </si>
  <si>
    <t>098-889-4618</t>
  </si>
  <si>
    <t>島尻郡八重瀬町字友寄850</t>
  </si>
  <si>
    <t>浦添市字大平488</t>
  </si>
  <si>
    <t>901-2113</t>
  </si>
  <si>
    <t>098-879-3062</t>
  </si>
  <si>
    <t>うるま市字田場1570</t>
  </si>
  <si>
    <t>904-2213</t>
  </si>
  <si>
    <t>098-973-3578</t>
  </si>
  <si>
    <t>沖縄市美里4-18-1</t>
  </si>
  <si>
    <t>904-2153</t>
  </si>
  <si>
    <t>宮古島市平良字狩俣4005-1</t>
  </si>
  <si>
    <t>日本ウェルネス</t>
  </si>
  <si>
    <t>うるま市石川赤崎2-20-1 1号館3階</t>
  </si>
  <si>
    <t>098-963-0570</t>
  </si>
  <si>
    <t>901-1103</t>
  </si>
  <si>
    <t>浦添市大平1-27-1</t>
  </si>
  <si>
    <t>098-877-4941</t>
  </si>
  <si>
    <t>糸満市西崎1-1-2</t>
  </si>
  <si>
    <t>901-0305</t>
  </si>
  <si>
    <t>098-994-6855</t>
  </si>
  <si>
    <t>島尻郡南風原町字兼城47</t>
  </si>
  <si>
    <t>901-1111</t>
  </si>
  <si>
    <t>那覇市東町23-1</t>
  </si>
  <si>
    <t>900-0034</t>
  </si>
  <si>
    <t>0120-79-3229</t>
  </si>
  <si>
    <t>沖縄市上地1-1-1 B-102</t>
  </si>
  <si>
    <t>098-923-2286</t>
  </si>
  <si>
    <t>904-0031</t>
  </si>
  <si>
    <t>鏡が丘特別支援</t>
  </si>
  <si>
    <t>沖縄高等特別支援</t>
  </si>
  <si>
    <t>学校</t>
  </si>
  <si>
    <t>沖縄盲</t>
  </si>
  <si>
    <t>高等学校/学校</t>
  </si>
  <si>
    <t>高等学校</t>
  </si>
  <si>
    <t>正式名称</t>
  </si>
  <si>
    <t>校長</t>
  </si>
  <si>
    <t>UECHI</t>
  </si>
  <si>
    <t>TOGUCHI</t>
  </si>
  <si>
    <t>MIYAGI</t>
  </si>
  <si>
    <t>上地　大河</t>
  </si>
  <si>
    <t>渡口　耕治</t>
  </si>
  <si>
    <t>松尾　渉</t>
  </si>
  <si>
    <t>宮城　茂</t>
  </si>
  <si>
    <t>ウエチ　タイガ</t>
  </si>
  <si>
    <t>トグチ　コウジ</t>
  </si>
  <si>
    <t>マツオ　ワタル</t>
  </si>
  <si>
    <t>ミヤギ　シゲル</t>
  </si>
  <si>
    <t>Taiga</t>
  </si>
  <si>
    <t>Kouzi</t>
  </si>
  <si>
    <t>Wataru</t>
  </si>
  <si>
    <t>Shigeru</t>
  </si>
  <si>
    <t>MATSUO</t>
  </si>
  <si>
    <t>第３４回沖縄県高等学校対校秋季陸上競技大会</t>
  </si>
  <si>
    <t>沖縄陸上競技協会　会長　　殿</t>
  </si>
  <si>
    <t>登録</t>
  </si>
  <si>
    <t>６．登録欄は「済か未」を選択</t>
  </si>
  <si>
    <t>　　済　→　今年度登録料を納めた</t>
  </si>
  <si>
    <t>　　未　→　今年度登録料を納めていない　※大会前日の監督会議時に登録料を支払って下さい。</t>
  </si>
  <si>
    <t>第３５回沖縄県高等学校対校秋季陸上競技大会</t>
  </si>
  <si>
    <t>　登録していない学校は、３から作業して下さい。</t>
  </si>
  <si>
    <t>　　※必要な情報のみ貼り付ける。項目の順番に注意。直接入力しても良い。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</si>
</sst>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9999]##&quot;:&quot;##&quot;.&quot;##;##&quot;.&quot;##"/>
    <numFmt numFmtId="177" formatCode="[$-411]ggge&quot;年&quot;m&quot;月&quot;d&quot;日&quot;;@"/>
    <numFmt numFmtId="178" formatCode="d&quot;枚&quot;"/>
    <numFmt numFmtId="179" formatCode="mmm\-yyyy"/>
    <numFmt numFmtId="180" formatCode="0_);[Red]\(0\)"/>
    <numFmt numFmtId="181" formatCode="[$]ggge&quot;年&quot;m&quot;月&quot;d&quot;日&quot;;@"/>
    <numFmt numFmtId="182" formatCode="[$-411]gge&quot;年&quot;m&quot;月&quot;d&quot;日&quot;;@"/>
    <numFmt numFmtId="183" formatCode="[$]gge&quot;年&quot;m&quot;月&quot;d&quot;日&quot;;@"/>
  </numFmts>
  <fonts count="73">
    <font>
      <sz val="12"/>
      <name val="ＭＳ 明朝"/>
      <family val="1"/>
    </font>
    <font>
      <sz val="6"/>
      <name val="ＭＳ 明朝"/>
      <family val="1"/>
    </font>
    <font>
      <sz val="10"/>
      <name val="ＭＳ 明朝"/>
      <family val="1"/>
    </font>
    <font>
      <sz val="11"/>
      <name val="ＭＳ Ｐゴシック"/>
      <family val="3"/>
    </font>
    <font>
      <sz val="6"/>
      <name val="ＭＳ Ｐゴシック"/>
      <family val="3"/>
    </font>
    <font>
      <b/>
      <sz val="9"/>
      <name val="ＭＳ Ｐゴシック"/>
      <family val="3"/>
    </font>
    <font>
      <sz val="10"/>
      <name val="ＭＳ Ｐ明朝"/>
      <family val="1"/>
    </font>
    <font>
      <sz val="10"/>
      <name val="ＭＳ Ｐゴシック"/>
      <family val="3"/>
    </font>
    <font>
      <b/>
      <sz val="12"/>
      <name val="ＭＳ Ｐゴシック"/>
      <family val="3"/>
    </font>
    <font>
      <b/>
      <sz val="14"/>
      <name val="ＭＳ Ｐゴシック"/>
      <family val="3"/>
    </font>
    <font>
      <sz val="6"/>
      <name val="ＭＳ Ｐ明朝"/>
      <family val="1"/>
    </font>
    <font>
      <sz val="11"/>
      <name val="明朝"/>
      <family val="1"/>
    </font>
    <font>
      <sz val="14"/>
      <name val="ＭＳ Ｐゴシック"/>
      <family val="3"/>
    </font>
    <font>
      <sz val="12"/>
      <name val="ＭＳ Ｐゴシック"/>
      <family val="3"/>
    </font>
    <font>
      <sz val="18"/>
      <name val="ＭＳ Ｐゴシック"/>
      <family val="3"/>
    </font>
    <font>
      <sz val="9"/>
      <name val="ＭＳ Ｐゴシック"/>
      <family val="3"/>
    </font>
    <font>
      <b/>
      <sz val="16"/>
      <name val="ＭＳ Ｐゴシック"/>
      <family val="3"/>
    </font>
    <font>
      <b/>
      <sz val="11"/>
      <name val="ＭＳ Ｐゴシック"/>
      <family val="3"/>
    </font>
    <font>
      <sz val="12"/>
      <color indexed="10"/>
      <name val="ＭＳ 明朝"/>
      <family val="1"/>
    </font>
    <font>
      <b/>
      <sz val="10"/>
      <name val="ＭＳ 明朝"/>
      <family val="1"/>
    </font>
    <font>
      <sz val="12"/>
      <name val="ＭＳ Ｐ明朝"/>
      <family val="1"/>
    </font>
    <font>
      <b/>
      <sz val="14"/>
      <name val="ＭＳ Ｐ明朝"/>
      <family val="1"/>
    </font>
    <font>
      <b/>
      <sz val="12"/>
      <name val="ＭＳ Ｐ明朝"/>
      <family val="1"/>
    </font>
    <font>
      <u val="single"/>
      <sz val="13"/>
      <name val="ＭＳ Ｐ明朝"/>
      <family val="1"/>
    </font>
    <font>
      <u val="single"/>
      <sz val="10"/>
      <name val="ＭＳ Ｐ明朝"/>
      <family val="1"/>
    </font>
    <font>
      <b/>
      <sz val="20"/>
      <name val="ＭＳ Ｐ明朝"/>
      <family val="1"/>
    </font>
    <font>
      <b/>
      <sz val="16"/>
      <name val="ＭＳ Ｐ明朝"/>
      <family val="1"/>
    </font>
    <font>
      <sz val="11"/>
      <name val="ＭＳ Ｐ明朝"/>
      <family val="1"/>
    </font>
    <font>
      <sz val="11"/>
      <color indexed="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b/>
      <sz val="10"/>
      <color indexed="30"/>
      <name val="ＭＳ 明朝"/>
      <family val="1"/>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b/>
      <sz val="10"/>
      <color rgb="FF0070C0"/>
      <name val="ＭＳ 明朝"/>
      <family val="1"/>
    </font>
    <font>
      <b/>
      <sz val="12"/>
      <color rgb="FFFF0000"/>
      <name val="ＭＳ 明朝"/>
      <family val="1"/>
    </font>
    <font>
      <b/>
      <sz val="8"/>
      <name val="ＭＳ 明朝"/>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9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color indexed="63"/>
      </right>
      <top>
        <color indexed="63"/>
      </top>
      <bottom style="thin"/>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style="thin"/>
      <right style="thin"/>
      <top style="thin"/>
      <bottom style="thin"/>
    </border>
    <border>
      <left style="thin"/>
      <right style="hair"/>
      <top style="medium"/>
      <bottom style="hair"/>
    </border>
    <border>
      <left style="thin"/>
      <right style="hair"/>
      <top style="hair"/>
      <bottom style="hair"/>
    </border>
    <border>
      <left style="thin"/>
      <right style="thin"/>
      <top style="hair"/>
      <bottom style="thin"/>
    </border>
    <border>
      <left style="thin"/>
      <right style="hair"/>
      <top>
        <color indexed="63"/>
      </top>
      <bottom style="hair"/>
    </border>
    <border>
      <left style="thin"/>
      <right style="thin"/>
      <top style="hair"/>
      <bottom style="medium"/>
    </border>
    <border>
      <left style="thin"/>
      <right style="hair"/>
      <top style="hair"/>
      <bottom style="medium"/>
    </border>
    <border>
      <left style="hair"/>
      <right style="thin"/>
      <top style="hair"/>
      <bottom style="medium"/>
    </border>
    <border>
      <left style="thin"/>
      <right style="hair"/>
      <top style="thin"/>
      <bottom style="medium"/>
    </border>
    <border>
      <left style="thin"/>
      <right style="thin"/>
      <top style="medium"/>
      <bottom style="hair"/>
    </border>
    <border>
      <left>
        <color indexed="63"/>
      </left>
      <right style="thin"/>
      <top style="medium"/>
      <bottom style="hair"/>
    </border>
    <border>
      <left style="hair"/>
      <right style="thin"/>
      <top style="medium"/>
      <bottom style="hair"/>
    </border>
    <border>
      <left style="hair"/>
      <right style="medium"/>
      <top style="medium"/>
      <bottom style="hair"/>
    </border>
    <border>
      <left style="thin"/>
      <right style="thin"/>
      <top style="hair"/>
      <bottom style="hair"/>
    </border>
    <border>
      <left>
        <color indexed="63"/>
      </left>
      <right style="thin"/>
      <top style="hair"/>
      <bottom style="hair"/>
    </border>
    <border>
      <left style="hair"/>
      <right style="thin"/>
      <top style="hair"/>
      <bottom style="hair"/>
    </border>
    <border>
      <left style="hair"/>
      <right style="medium"/>
      <top style="hair"/>
      <bottom style="hair"/>
    </border>
    <border>
      <left>
        <color indexed="63"/>
      </left>
      <right style="thin"/>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thin"/>
      <right style="thin"/>
      <top style="thin"/>
      <bottom style="hair"/>
    </border>
    <border>
      <left>
        <color indexed="63"/>
      </left>
      <right style="thin"/>
      <top style="thin"/>
      <bottom style="hair"/>
    </border>
    <border>
      <left style="thin"/>
      <right style="hair"/>
      <top style="thin"/>
      <bottom style="hair"/>
    </border>
    <border>
      <left style="hair"/>
      <right style="thin"/>
      <top>
        <color indexed="63"/>
      </top>
      <bottom style="hair"/>
    </border>
    <border>
      <left style="hair"/>
      <right style="medium"/>
      <top>
        <color indexed="63"/>
      </top>
      <bottom style="hair"/>
    </border>
    <border>
      <left>
        <color indexed="63"/>
      </left>
      <right style="thin"/>
      <top style="hair"/>
      <bottom style="medium"/>
    </border>
    <border>
      <left style="hair"/>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hair"/>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hair"/>
    </border>
    <border>
      <left style="thin"/>
      <right>
        <color indexed="63"/>
      </right>
      <top style="thin"/>
      <bottom style="hair"/>
    </border>
    <border>
      <left style="thin"/>
      <right>
        <color indexed="63"/>
      </right>
      <top>
        <color indexed="63"/>
      </top>
      <bottom style="hair"/>
    </border>
    <border>
      <left style="thin"/>
      <right style="thin"/>
      <top>
        <color indexed="63"/>
      </top>
      <bottom style="hair"/>
    </border>
    <border>
      <left>
        <color indexed="63"/>
      </left>
      <right>
        <color indexed="63"/>
      </right>
      <top style="hair"/>
      <bottom>
        <color indexed="63"/>
      </bottom>
    </border>
    <border>
      <left>
        <color indexed="63"/>
      </left>
      <right>
        <color indexed="63"/>
      </right>
      <top style="hair"/>
      <bottom style="medium"/>
    </border>
    <border>
      <left style="thin"/>
      <right>
        <color indexed="63"/>
      </right>
      <top style="hair"/>
      <bottom style="medium"/>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color indexed="63"/>
      </top>
      <bottom style="hair"/>
    </border>
    <border>
      <left style="medium"/>
      <right style="thin"/>
      <top style="hair"/>
      <bottom style="medium"/>
    </border>
    <border>
      <left style="thin"/>
      <right style="thin"/>
      <top style="hair"/>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hair"/>
      <top style="medium"/>
      <bottom>
        <color indexed="63"/>
      </bottom>
    </border>
    <border>
      <left style="thin"/>
      <right style="hair"/>
      <top>
        <color indexed="63"/>
      </top>
      <bottom style="medium"/>
    </border>
    <border>
      <left style="hair"/>
      <right style="thin"/>
      <top style="medium"/>
      <bottom>
        <color indexed="63"/>
      </bottom>
    </border>
    <border>
      <left style="hair"/>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hair"/>
    </border>
    <border>
      <left style="medium"/>
      <right style="thin"/>
      <top style="medium"/>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hair"/>
      <right style="medium"/>
      <top style="medium"/>
      <bottom>
        <color indexed="63"/>
      </bottom>
    </border>
    <border>
      <left style="hair"/>
      <right style="medium"/>
      <top>
        <color indexed="63"/>
      </top>
      <bottom style="medium"/>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3" fillId="0" borderId="0">
      <alignment/>
      <protection/>
    </xf>
    <xf numFmtId="0" fontId="11" fillId="0" borderId="0">
      <alignment/>
      <protection/>
    </xf>
    <xf numFmtId="0" fontId="11" fillId="0" borderId="0">
      <alignment/>
      <protection/>
    </xf>
    <xf numFmtId="0" fontId="68" fillId="31" borderId="0" applyNumberFormat="0" applyBorder="0" applyAlignment="0" applyProtection="0"/>
  </cellStyleXfs>
  <cellXfs count="243">
    <xf numFmtId="0" fontId="0" fillId="0" borderId="0" xfId="0" applyAlignment="1">
      <alignment/>
    </xf>
    <xf numFmtId="0" fontId="2" fillId="0" borderId="0" xfId="0" applyFont="1" applyAlignment="1">
      <alignment/>
    </xf>
    <xf numFmtId="0" fontId="6" fillId="0" borderId="10" xfId="0" applyFont="1" applyBorder="1" applyAlignment="1">
      <alignment vertical="center"/>
    </xf>
    <xf numFmtId="0" fontId="0" fillId="0" borderId="0" xfId="0" applyBorder="1" applyAlignment="1">
      <alignment/>
    </xf>
    <xf numFmtId="0" fontId="0" fillId="0" borderId="0" xfId="0" applyAlignment="1">
      <alignment/>
    </xf>
    <xf numFmtId="0" fontId="6" fillId="0" borderId="0" xfId="0" applyFont="1" applyFill="1" applyBorder="1" applyAlignment="1">
      <alignment vertical="center"/>
    </xf>
    <xf numFmtId="0" fontId="0" fillId="0" borderId="0" xfId="0" applyAlignment="1">
      <alignment shrinkToFit="1"/>
    </xf>
    <xf numFmtId="0" fontId="3" fillId="0" borderId="0" xfId="0" applyFont="1" applyFill="1" applyBorder="1" applyAlignment="1">
      <alignment shrinkToFit="1"/>
    </xf>
    <xf numFmtId="0" fontId="6" fillId="0" borderId="0" xfId="0" applyFont="1" applyBorder="1" applyAlignment="1">
      <alignment vertical="center"/>
    </xf>
    <xf numFmtId="0" fontId="6" fillId="0" borderId="0" xfId="0" applyFont="1" applyBorder="1" applyAlignment="1">
      <alignment/>
    </xf>
    <xf numFmtId="0" fontId="3" fillId="0" borderId="0" xfId="61" applyAlignment="1">
      <alignment vertical="center"/>
      <protection/>
    </xf>
    <xf numFmtId="0" fontId="3" fillId="0" borderId="0" xfId="61" applyAlignment="1">
      <alignment horizontal="centerContinuous" vertical="center"/>
      <protection/>
    </xf>
    <xf numFmtId="0" fontId="13" fillId="0" borderId="0" xfId="61" applyFont="1" applyAlignment="1">
      <alignment horizontal="centerContinuous" vertical="center"/>
      <protection/>
    </xf>
    <xf numFmtId="0" fontId="3" fillId="0" borderId="0" xfId="61" applyBorder="1" applyAlignment="1">
      <alignment vertical="center"/>
      <protection/>
    </xf>
    <xf numFmtId="0" fontId="7" fillId="0" borderId="0" xfId="61" applyFont="1" applyAlignment="1">
      <alignment vertical="center"/>
      <protection/>
    </xf>
    <xf numFmtId="0" fontId="7" fillId="0" borderId="11" xfId="61" applyFont="1" applyBorder="1" applyAlignment="1">
      <alignment horizontal="center" vertical="center" shrinkToFit="1"/>
      <protection/>
    </xf>
    <xf numFmtId="180" fontId="14" fillId="0" borderId="11" xfId="61" applyNumberFormat="1" applyFont="1" applyBorder="1" applyAlignment="1">
      <alignment horizontal="right" vertical="center" shrinkToFit="1"/>
      <protection/>
    </xf>
    <xf numFmtId="0" fontId="7" fillId="0" borderId="12" xfId="61" applyFont="1" applyBorder="1" applyAlignment="1">
      <alignment horizontal="center" vertical="center" shrinkToFit="1"/>
      <protection/>
    </xf>
    <xf numFmtId="0" fontId="7" fillId="0" borderId="13"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7" fillId="0" borderId="15"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7" fillId="0" borderId="17" xfId="61" applyFont="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0" borderId="14" xfId="61" applyFont="1" applyFill="1" applyBorder="1" applyAlignment="1">
      <alignment horizontal="center" vertical="center" shrinkToFit="1"/>
      <protection/>
    </xf>
    <xf numFmtId="0" fontId="7" fillId="0" borderId="15" xfId="61" applyFont="1" applyFill="1" applyBorder="1" applyAlignment="1">
      <alignment horizontal="center" vertical="center" shrinkToFit="1"/>
      <protection/>
    </xf>
    <xf numFmtId="0" fontId="12" fillId="0" borderId="0" xfId="61" applyFont="1" applyAlignment="1">
      <alignment vertical="center"/>
      <protection/>
    </xf>
    <xf numFmtId="0" fontId="12" fillId="0" borderId="18" xfId="61" applyFont="1" applyBorder="1" applyAlignment="1">
      <alignment vertical="center"/>
      <protection/>
    </xf>
    <xf numFmtId="0" fontId="12" fillId="0" borderId="18" xfId="61" applyFont="1" applyBorder="1" applyAlignment="1">
      <alignment horizontal="center" vertical="center"/>
      <protection/>
    </xf>
    <xf numFmtId="180" fontId="14" fillId="0" borderId="19" xfId="61" applyNumberFormat="1" applyFont="1" applyBorder="1" applyAlignment="1">
      <alignment horizontal="right" vertical="center" shrinkToFit="1"/>
      <protection/>
    </xf>
    <xf numFmtId="0" fontId="2" fillId="0" borderId="0" xfId="0" applyFont="1" applyAlignment="1">
      <alignment vertical="center"/>
    </xf>
    <xf numFmtId="0" fontId="7" fillId="0" borderId="0" xfId="61" applyFont="1" applyBorder="1" applyAlignment="1">
      <alignment horizontal="center" vertical="center" shrinkToFit="1"/>
      <protection/>
    </xf>
    <xf numFmtId="180" fontId="14" fillId="0" borderId="0" xfId="61" applyNumberFormat="1" applyFont="1" applyBorder="1" applyAlignment="1">
      <alignment horizontal="right" vertical="center" shrinkToFit="1"/>
      <protection/>
    </xf>
    <xf numFmtId="0" fontId="16" fillId="32" borderId="20" xfId="61" applyFont="1" applyFill="1" applyBorder="1" applyAlignment="1">
      <alignment horizontal="center" vertical="center"/>
      <protection/>
    </xf>
    <xf numFmtId="0" fontId="13" fillId="0" borderId="0" xfId="61" applyFont="1" applyAlignment="1">
      <alignment vertical="center"/>
      <protection/>
    </xf>
    <xf numFmtId="0" fontId="8" fillId="0" borderId="0" xfId="61" applyFont="1" applyAlignment="1">
      <alignment vertical="center"/>
      <protection/>
    </xf>
    <xf numFmtId="0" fontId="8" fillId="0" borderId="0" xfId="61" applyFont="1" applyAlignment="1">
      <alignment horizontal="left" vertical="center"/>
      <protection/>
    </xf>
    <xf numFmtId="180" fontId="16" fillId="0" borderId="20" xfId="61" applyNumberFormat="1" applyFont="1" applyBorder="1" applyAlignment="1">
      <alignment vertical="center"/>
      <protection/>
    </xf>
    <xf numFmtId="0" fontId="7" fillId="33" borderId="21" xfId="61" applyFont="1" applyFill="1" applyBorder="1" applyAlignment="1">
      <alignment horizontal="center" vertical="center" shrinkToFit="1"/>
      <protection/>
    </xf>
    <xf numFmtId="0" fontId="3" fillId="33" borderId="21" xfId="61" applyFill="1" applyBorder="1" applyAlignment="1">
      <alignment vertical="center" shrinkToFit="1"/>
      <protection/>
    </xf>
    <xf numFmtId="0" fontId="3" fillId="33" borderId="22" xfId="61" applyFill="1" applyBorder="1" applyAlignment="1">
      <alignment horizontal="center" vertical="center" shrinkToFit="1"/>
      <protection/>
    </xf>
    <xf numFmtId="0" fontId="69" fillId="0" borderId="0" xfId="0" applyFont="1" applyAlignment="1">
      <alignment/>
    </xf>
    <xf numFmtId="0" fontId="70" fillId="0" borderId="0" xfId="0" applyFont="1" applyAlignment="1">
      <alignment/>
    </xf>
    <xf numFmtId="0" fontId="0" fillId="32" borderId="0" xfId="0" applyFill="1" applyAlignment="1">
      <alignment/>
    </xf>
    <xf numFmtId="0" fontId="2" fillId="34" borderId="0" xfId="0" applyFont="1" applyFill="1" applyAlignment="1">
      <alignment/>
    </xf>
    <xf numFmtId="0" fontId="2" fillId="34" borderId="0" xfId="0" applyFont="1" applyFill="1" applyAlignment="1">
      <alignment vertical="center"/>
    </xf>
    <xf numFmtId="0" fontId="71" fillId="0" borderId="0" xfId="0" applyFont="1" applyAlignment="1">
      <alignment/>
    </xf>
    <xf numFmtId="0" fontId="19" fillId="34" borderId="0" xfId="0" applyFont="1" applyFill="1" applyAlignment="1">
      <alignment/>
    </xf>
    <xf numFmtId="0" fontId="6" fillId="0" borderId="23" xfId="0" applyNumberFormat="1" applyFont="1" applyFill="1" applyBorder="1" applyAlignment="1" applyProtection="1">
      <alignment horizontal="center" vertical="center" shrinkToFit="1"/>
      <protection locked="0"/>
    </xf>
    <xf numFmtId="0" fontId="6" fillId="0" borderId="24" xfId="0" applyNumberFormat="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25" xfId="0" applyNumberFormat="1" applyFont="1" applyFill="1" applyBorder="1" applyAlignment="1" applyProtection="1">
      <alignment horizontal="center" vertical="center" shrinkToFit="1"/>
      <protection locked="0"/>
    </xf>
    <xf numFmtId="0" fontId="6" fillId="0" borderId="26" xfId="0" applyNumberFormat="1" applyFont="1" applyFill="1" applyBorder="1" applyAlignment="1" applyProtection="1">
      <alignment horizontal="center" vertical="center" shrinkToFit="1"/>
      <protection locked="0"/>
    </xf>
    <xf numFmtId="0" fontId="6" fillId="0" borderId="27" xfId="0" applyNumberFormat="1" applyFont="1" applyFill="1" applyBorder="1" applyAlignment="1" applyProtection="1">
      <alignment horizontal="center" vertical="center" shrinkToFit="1"/>
      <protection locked="0"/>
    </xf>
    <xf numFmtId="0" fontId="20" fillId="0" borderId="0" xfId="0" applyFont="1" applyFill="1" applyAlignment="1">
      <alignment/>
    </xf>
    <xf numFmtId="0" fontId="20" fillId="0" borderId="0" xfId="0" applyFont="1" applyFill="1" applyAlignment="1">
      <alignment/>
    </xf>
    <xf numFmtId="0" fontId="20" fillId="0" borderId="0" xfId="0" applyFont="1" applyFill="1" applyAlignment="1">
      <alignment horizontal="center"/>
    </xf>
    <xf numFmtId="0" fontId="20" fillId="0" borderId="0" xfId="0" applyFont="1" applyFill="1" applyBorder="1" applyAlignment="1">
      <alignment/>
    </xf>
    <xf numFmtId="0" fontId="20" fillId="0" borderId="0" xfId="0" applyFont="1" applyFill="1" applyAlignment="1">
      <alignment horizontal="right"/>
    </xf>
    <xf numFmtId="0" fontId="23" fillId="0" borderId="0" xfId="0" applyFont="1" applyFill="1" applyAlignment="1">
      <alignment/>
    </xf>
    <xf numFmtId="0" fontId="24" fillId="0" borderId="0" xfId="0" applyFont="1" applyFill="1" applyBorder="1" applyAlignment="1">
      <alignment/>
    </xf>
    <xf numFmtId="0" fontId="22" fillId="0" borderId="0" xfId="0" applyFont="1" applyFill="1" applyBorder="1" applyAlignment="1">
      <alignment/>
    </xf>
    <xf numFmtId="0" fontId="26" fillId="0" borderId="0" xfId="0" applyFont="1" applyFill="1" applyBorder="1" applyAlignment="1">
      <alignment horizontal="center"/>
    </xf>
    <xf numFmtId="0" fontId="26" fillId="0" borderId="0" xfId="0" applyFont="1" applyFill="1" applyBorder="1" applyAlignment="1">
      <alignment horizontal="left"/>
    </xf>
    <xf numFmtId="0" fontId="20" fillId="0" borderId="0" xfId="0" applyFont="1" applyFill="1" applyBorder="1" applyAlignment="1">
      <alignment horizontal="left"/>
    </xf>
    <xf numFmtId="0" fontId="28" fillId="0" borderId="0" xfId="0" applyFont="1" applyFill="1" applyAlignment="1">
      <alignment/>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0" xfId="0" applyFont="1" applyFill="1" applyBorder="1" applyAlignment="1">
      <alignment horizontal="center" vertical="center"/>
    </xf>
    <xf numFmtId="0" fontId="6" fillId="0" borderId="31"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xf>
    <xf numFmtId="0" fontId="6" fillId="0" borderId="34" xfId="0" applyFont="1" applyFill="1" applyBorder="1" applyAlignment="1" applyProtection="1">
      <alignment horizontal="center" vertical="center" shrinkToFit="1"/>
      <protection/>
    </xf>
    <xf numFmtId="0" fontId="27" fillId="0" borderId="10" xfId="0" applyFont="1" applyFill="1" applyBorder="1" applyAlignment="1">
      <alignment horizontal="center" vertical="center"/>
    </xf>
    <xf numFmtId="0" fontId="6" fillId="0" borderId="35"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shrinkToFit="1"/>
      <protection/>
    </xf>
    <xf numFmtId="0" fontId="27" fillId="0" borderId="10" xfId="0" applyFont="1" applyFill="1" applyBorder="1" applyAlignment="1">
      <alignment horizontal="center"/>
    </xf>
    <xf numFmtId="0" fontId="6" fillId="0" borderId="25"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6" fillId="0" borderId="40" xfId="0"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locked="0"/>
    </xf>
    <xf numFmtId="0" fontId="6" fillId="0" borderId="40" xfId="0" applyFont="1" applyFill="1" applyBorder="1" applyAlignment="1" applyProtection="1">
      <alignment horizontal="center" vertical="center" shrinkToFit="1"/>
      <protection/>
    </xf>
    <xf numFmtId="0" fontId="6" fillId="0" borderId="42" xfId="0" applyFont="1" applyFill="1" applyBorder="1" applyAlignment="1" applyProtection="1">
      <alignment horizontal="center" vertical="center" shrinkToFit="1"/>
      <protection/>
    </xf>
    <xf numFmtId="0" fontId="6" fillId="0" borderId="43" xfId="0" applyFont="1" applyFill="1" applyBorder="1" applyAlignment="1" applyProtection="1">
      <alignment horizontal="center" vertical="center" shrinkToFit="1"/>
      <protection locked="0"/>
    </xf>
    <xf numFmtId="0" fontId="6" fillId="0" borderId="44"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xf>
    <xf numFmtId="0" fontId="6" fillId="0" borderId="47" xfId="0" applyFont="1" applyFill="1" applyBorder="1" applyAlignment="1" applyProtection="1">
      <alignment horizontal="center" vertical="center" shrinkToFit="1"/>
      <protection/>
    </xf>
    <xf numFmtId="0" fontId="6" fillId="0" borderId="26" xfId="0" applyFont="1" applyFill="1" applyBorder="1" applyAlignment="1" applyProtection="1">
      <alignment horizontal="center" vertical="center" shrinkToFit="1"/>
      <protection/>
    </xf>
    <xf numFmtId="0" fontId="6" fillId="0" borderId="27" xfId="0"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xf>
    <xf numFmtId="0" fontId="6" fillId="0" borderId="49" xfId="0" applyFont="1" applyFill="1" applyBorder="1" applyAlignment="1" applyProtection="1">
      <alignment horizontal="center" vertical="center" shrinkToFit="1"/>
      <protection/>
    </xf>
    <xf numFmtId="0" fontId="20" fillId="0" borderId="0" xfId="0" applyFont="1" applyFill="1" applyBorder="1" applyAlignment="1">
      <alignment/>
    </xf>
    <xf numFmtId="0" fontId="6" fillId="0" borderId="0" xfId="0" applyFont="1" applyFill="1" applyBorder="1" applyAlignment="1">
      <alignment/>
    </xf>
    <xf numFmtId="0" fontId="20"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20" fillId="0" borderId="0" xfId="63" applyFont="1" applyFill="1" applyBorder="1">
      <alignment/>
      <protection/>
    </xf>
    <xf numFmtId="0" fontId="20" fillId="0" borderId="0" xfId="63" applyFont="1" applyFill="1" applyBorder="1" applyAlignment="1">
      <alignment horizontal="left"/>
      <protection/>
    </xf>
    <xf numFmtId="0" fontId="20" fillId="0" borderId="0" xfId="0" applyFont="1" applyFill="1" applyAlignment="1">
      <alignment horizontal="left"/>
    </xf>
    <xf numFmtId="0" fontId="20" fillId="0" borderId="0" xfId="62" applyFont="1" applyFill="1" applyBorder="1" applyAlignment="1">
      <alignment shrinkToFit="1"/>
      <protection/>
    </xf>
    <xf numFmtId="0" fontId="20" fillId="0" borderId="0" xfId="62" applyFont="1" applyFill="1" applyBorder="1" applyAlignment="1">
      <alignment horizontal="left" shrinkToFit="1"/>
      <protection/>
    </xf>
    <xf numFmtId="0" fontId="20" fillId="0" borderId="50" xfId="0" applyFont="1" applyFill="1" applyBorder="1" applyAlignment="1">
      <alignment vertical="center"/>
    </xf>
    <xf numFmtId="0" fontId="20" fillId="0" borderId="51" xfId="0" applyFont="1" applyFill="1" applyBorder="1" applyAlignment="1">
      <alignment vertical="center"/>
    </xf>
    <xf numFmtId="0" fontId="20" fillId="0" borderId="52"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27" fillId="0" borderId="0" xfId="0" applyFont="1" applyFill="1" applyBorder="1" applyAlignment="1">
      <alignment/>
    </xf>
    <xf numFmtId="0" fontId="6" fillId="0" borderId="10" xfId="0" applyFont="1" applyFill="1" applyBorder="1" applyAlignment="1">
      <alignment/>
    </xf>
    <xf numFmtId="0" fontId="29" fillId="0" borderId="0" xfId="0" applyFont="1" applyFill="1" applyAlignment="1">
      <alignment horizontal="center" vertical="center"/>
    </xf>
    <xf numFmtId="0" fontId="6" fillId="0" borderId="2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49" fontId="6" fillId="0" borderId="35"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shrinkToFit="1"/>
      <protection locked="0"/>
    </xf>
    <xf numFmtId="0" fontId="6" fillId="0" borderId="24"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49" fontId="6" fillId="0" borderId="25" xfId="0" applyNumberFormat="1" applyFont="1" applyFill="1" applyBorder="1" applyAlignment="1" applyProtection="1">
      <alignment horizontal="center" vertical="center" shrinkToFit="1"/>
      <protection locked="0"/>
    </xf>
    <xf numFmtId="49" fontId="6" fillId="0" borderId="55" xfId="0" applyNumberFormat="1" applyFont="1" applyFill="1" applyBorder="1" applyAlignment="1" applyProtection="1">
      <alignment horizontal="center" vertical="center" shrinkToFit="1"/>
      <protection locked="0"/>
    </xf>
    <xf numFmtId="0" fontId="6" fillId="0" borderId="40"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56" xfId="0" applyFont="1" applyFill="1" applyBorder="1" applyAlignment="1" applyProtection="1">
      <alignment horizontal="center" vertical="center" shrinkToFit="1"/>
      <protection locked="0"/>
    </xf>
    <xf numFmtId="49" fontId="6" fillId="0" borderId="45" xfId="0" applyNumberFormat="1" applyFont="1" applyFill="1" applyBorder="1" applyAlignment="1" applyProtection="1">
      <alignment horizontal="center" vertical="center" shrinkToFit="1"/>
      <protection locked="0"/>
    </xf>
    <xf numFmtId="49" fontId="6" fillId="0" borderId="43" xfId="0" applyNumberFormat="1" applyFont="1" applyFill="1" applyBorder="1" applyAlignment="1" applyProtection="1">
      <alignment horizontal="center" vertical="center" shrinkToFit="1"/>
      <protection locked="0"/>
    </xf>
    <xf numFmtId="49" fontId="6" fillId="0" borderId="56" xfId="0" applyNumberFormat="1"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6" fillId="0" borderId="45"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54" xfId="0" applyFont="1" applyFill="1" applyBorder="1" applyAlignment="1" applyProtection="1">
      <alignment horizontal="center" vertical="center" shrinkToFit="1"/>
      <protection locked="0"/>
    </xf>
    <xf numFmtId="49" fontId="6" fillId="0" borderId="24" xfId="0" applyNumberFormat="1" applyFont="1" applyFill="1" applyBorder="1" applyAlignment="1" applyProtection="1">
      <alignment horizontal="center" vertical="center" shrinkToFit="1"/>
      <protection locked="0"/>
    </xf>
    <xf numFmtId="49" fontId="6" fillId="0" borderId="58" xfId="0" applyNumberFormat="1"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49" fontId="6" fillId="0" borderId="40" xfId="0" applyNumberFormat="1" applyFont="1" applyFill="1" applyBorder="1" applyAlignment="1" applyProtection="1">
      <alignment horizontal="center" vertical="center" shrinkToFit="1"/>
      <protection locked="0"/>
    </xf>
    <xf numFmtId="49" fontId="6" fillId="0" borderId="59" xfId="0" applyNumberFormat="1"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center" vertical="center" shrinkToFit="1"/>
      <protection locked="0"/>
    </xf>
    <xf numFmtId="49" fontId="6" fillId="0" borderId="61" xfId="0" applyNumberFormat="1" applyFont="1" applyFill="1" applyBorder="1" applyAlignment="1" applyProtection="1">
      <alignment horizontal="center" vertical="center" shrinkToFit="1"/>
      <protection locked="0"/>
    </xf>
    <xf numFmtId="49" fontId="6" fillId="0" borderId="62" xfId="0" applyNumberFormat="1"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26" xfId="0" applyFont="1" applyFill="1" applyBorder="1" applyAlignment="1">
      <alignment horizontal="center" vertical="center" shrinkToFit="1"/>
    </xf>
    <xf numFmtId="0" fontId="6" fillId="0" borderId="65" xfId="0" applyFont="1" applyFill="1" applyBorder="1" applyAlignment="1" applyProtection="1">
      <alignment horizontal="center" vertical="center" shrinkToFit="1"/>
      <protection locked="0"/>
    </xf>
    <xf numFmtId="49" fontId="6" fillId="0" borderId="28" xfId="0" applyNumberFormat="1" applyFont="1" applyFill="1" applyBorder="1" applyAlignment="1" applyProtection="1">
      <alignment horizontal="center" vertical="center" shrinkToFit="1"/>
      <protection locked="0"/>
    </xf>
    <xf numFmtId="49" fontId="6" fillId="0" borderId="66"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0" xfId="0" applyFont="1" applyFill="1" applyAlignment="1">
      <alignment/>
    </xf>
    <xf numFmtId="0" fontId="20" fillId="0" borderId="0" xfId="0" applyFont="1" applyFill="1" applyBorder="1" applyAlignment="1">
      <alignment vertical="center" wrapText="1"/>
    </xf>
    <xf numFmtId="0" fontId="20" fillId="0" borderId="0" xfId="0" applyFont="1" applyFill="1" applyBorder="1" applyAlignment="1" applyProtection="1">
      <alignment vertical="center" wrapText="1"/>
      <protection locked="0"/>
    </xf>
    <xf numFmtId="0" fontId="20" fillId="0" borderId="0" xfId="0"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22" xfId="0" applyFont="1" applyFill="1" applyBorder="1" applyAlignment="1" applyProtection="1">
      <alignment horizontal="left" vertical="center" shrinkToFit="1"/>
      <protection locked="0"/>
    </xf>
    <xf numFmtId="0" fontId="29" fillId="0" borderId="18" xfId="0" applyFont="1" applyFill="1" applyBorder="1" applyAlignment="1">
      <alignment/>
    </xf>
    <xf numFmtId="0" fontId="29" fillId="0" borderId="18" xfId="0" applyFont="1" applyFill="1" applyBorder="1" applyAlignment="1" applyProtection="1">
      <alignment/>
      <protection locked="0"/>
    </xf>
    <xf numFmtId="0" fontId="29" fillId="0" borderId="0" xfId="0" applyFont="1" applyFill="1" applyBorder="1" applyAlignment="1">
      <alignment/>
    </xf>
    <xf numFmtId="0" fontId="29" fillId="0" borderId="18" xfId="0" applyFont="1" applyFill="1" applyBorder="1" applyAlignment="1" applyProtection="1">
      <alignment horizontal="right" vertical="center"/>
      <protection locked="0"/>
    </xf>
    <xf numFmtId="0" fontId="6" fillId="0" borderId="64" xfId="0" applyFont="1" applyFill="1" applyBorder="1" applyAlignment="1">
      <alignment vertical="center"/>
    </xf>
    <xf numFmtId="0" fontId="27" fillId="0" borderId="64" xfId="0" applyFont="1" applyFill="1" applyBorder="1" applyAlignment="1">
      <alignment horizontal="center"/>
    </xf>
    <xf numFmtId="0" fontId="27" fillId="0" borderId="0" xfId="0" applyFont="1" applyFill="1" applyBorder="1" applyAlignment="1">
      <alignment horizontal="center"/>
    </xf>
    <xf numFmtId="0" fontId="2" fillId="0" borderId="67" xfId="0" applyFont="1" applyBorder="1" applyAlignment="1" applyProtection="1">
      <alignment horizontal="center" vertical="center" shrinkToFit="1"/>
      <protection locked="0"/>
    </xf>
    <xf numFmtId="0" fontId="2" fillId="0" borderId="68"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70" xfId="0" applyFont="1" applyBorder="1" applyAlignment="1" applyProtection="1">
      <alignment horizontal="center" vertical="center" shrinkToFit="1"/>
      <protection locked="0"/>
    </xf>
    <xf numFmtId="0" fontId="2" fillId="0" borderId="71" xfId="0" applyFont="1" applyBorder="1" applyAlignment="1" applyProtection="1">
      <alignment horizontal="center" vertical="center" shrinkToFit="1"/>
      <protection locked="0"/>
    </xf>
    <xf numFmtId="0" fontId="6" fillId="0" borderId="72" xfId="0" applyFont="1" applyFill="1" applyBorder="1" applyAlignment="1" applyProtection="1">
      <alignment horizontal="center" vertical="center" shrinkToFit="1"/>
      <protection locked="0"/>
    </xf>
    <xf numFmtId="0" fontId="6" fillId="0" borderId="73" xfId="0" applyFont="1" applyFill="1" applyBorder="1" applyAlignment="1">
      <alignment horizontal="center" vertical="center" wrapText="1"/>
    </xf>
    <xf numFmtId="0" fontId="6" fillId="0" borderId="19" xfId="0" applyFont="1" applyFill="1" applyBorder="1" applyAlignment="1">
      <alignment horizontal="center" vertical="center"/>
    </xf>
    <xf numFmtId="0" fontId="29" fillId="0" borderId="18" xfId="0" applyFont="1" applyFill="1" applyBorder="1" applyAlignment="1">
      <alignment horizontal="left" shrinkToFit="1"/>
    </xf>
    <xf numFmtId="0" fontId="20" fillId="0" borderId="74"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5" fillId="0" borderId="76" xfId="0" applyFont="1" applyFill="1" applyBorder="1" applyAlignment="1" applyProtection="1">
      <alignment horizontal="center" vertical="center"/>
      <protection locked="0"/>
    </xf>
    <xf numFmtId="0" fontId="25" fillId="0" borderId="77" xfId="0" applyFont="1" applyFill="1" applyBorder="1" applyAlignment="1" applyProtection="1">
      <alignment horizontal="center" vertical="center"/>
      <protection locked="0"/>
    </xf>
    <xf numFmtId="0" fontId="25" fillId="0" borderId="78" xfId="0" applyFont="1" applyFill="1" applyBorder="1" applyAlignment="1" applyProtection="1">
      <alignment horizontal="center" vertical="center"/>
      <protection locked="0"/>
    </xf>
    <xf numFmtId="0" fontId="25" fillId="0" borderId="79" xfId="0" applyFont="1" applyFill="1" applyBorder="1" applyAlignment="1" applyProtection="1">
      <alignment horizontal="center" vertical="center"/>
      <protection locked="0"/>
    </xf>
    <xf numFmtId="0" fontId="27" fillId="0" borderId="73" xfId="0" applyFont="1" applyFill="1" applyBorder="1" applyAlignment="1">
      <alignment horizontal="center" vertical="center" wrapText="1" shrinkToFit="1"/>
    </xf>
    <xf numFmtId="0" fontId="20" fillId="0" borderId="80" xfId="0" applyFont="1" applyFill="1" applyBorder="1" applyAlignment="1">
      <alignment horizontal="center" vertical="center" wrapText="1" shrinkToFit="1"/>
    </xf>
    <xf numFmtId="0" fontId="27" fillId="0" borderId="81" xfId="0" applyFont="1" applyFill="1" applyBorder="1" applyAlignment="1">
      <alignment horizontal="center" vertical="center" textRotation="255"/>
    </xf>
    <xf numFmtId="0" fontId="27" fillId="0" borderId="80" xfId="0" applyFont="1" applyFill="1" applyBorder="1" applyAlignment="1">
      <alignment horizontal="center" vertical="center" textRotation="255"/>
    </xf>
    <xf numFmtId="0" fontId="27" fillId="0" borderId="82" xfId="0" applyFont="1" applyFill="1" applyBorder="1" applyAlignment="1">
      <alignment horizontal="center" vertical="center" wrapText="1"/>
    </xf>
    <xf numFmtId="0" fontId="27" fillId="0" borderId="83" xfId="0" applyFont="1" applyFill="1" applyBorder="1" applyAlignment="1">
      <alignment horizontal="center" vertical="center"/>
    </xf>
    <xf numFmtId="0" fontId="27" fillId="0" borderId="84" xfId="0" applyFont="1" applyFill="1" applyBorder="1" applyAlignment="1">
      <alignment horizontal="center" vertical="center" wrapText="1"/>
    </xf>
    <xf numFmtId="0" fontId="27" fillId="0" borderId="85" xfId="0" applyFont="1" applyFill="1" applyBorder="1" applyAlignment="1">
      <alignment horizontal="center" vertical="center"/>
    </xf>
    <xf numFmtId="177" fontId="29" fillId="0" borderId="0" xfId="0" applyNumberFormat="1" applyFont="1" applyFill="1" applyBorder="1" applyAlignment="1" applyProtection="1">
      <alignment horizontal="center"/>
      <protection locked="0"/>
    </xf>
    <xf numFmtId="0" fontId="20" fillId="0" borderId="86" xfId="0" applyFont="1" applyFill="1" applyBorder="1" applyAlignment="1" applyProtection="1">
      <alignment horizontal="center" vertical="center"/>
      <protection locked="0"/>
    </xf>
    <xf numFmtId="0" fontId="20" fillId="0" borderId="87" xfId="0" applyFont="1" applyFill="1" applyBorder="1" applyAlignment="1" applyProtection="1">
      <alignment horizontal="center" vertical="center"/>
      <protection locked="0"/>
    </xf>
    <xf numFmtId="0" fontId="20" fillId="0" borderId="88" xfId="0" applyFont="1" applyFill="1" applyBorder="1" applyAlignment="1" applyProtection="1">
      <alignment horizontal="center" vertical="center"/>
      <protection locked="0"/>
    </xf>
    <xf numFmtId="0" fontId="20" fillId="0" borderId="89" xfId="0" applyFont="1" applyFill="1" applyBorder="1" applyAlignment="1" applyProtection="1">
      <alignment horizontal="center" vertical="center"/>
      <protection locked="0"/>
    </xf>
    <xf numFmtId="0" fontId="20" fillId="0" borderId="90" xfId="0" applyFont="1" applyFill="1" applyBorder="1" applyAlignment="1" applyProtection="1">
      <alignment horizontal="center" vertical="center"/>
      <protection locked="0"/>
    </xf>
    <xf numFmtId="0" fontId="20" fillId="0" borderId="91" xfId="0" applyFont="1" applyFill="1" applyBorder="1" applyAlignment="1" applyProtection="1">
      <alignment horizontal="center" vertical="center"/>
      <protection locked="0"/>
    </xf>
    <xf numFmtId="0" fontId="20" fillId="0" borderId="92" xfId="0" applyFont="1" applyFill="1" applyBorder="1" applyAlignment="1">
      <alignment horizontal="center"/>
    </xf>
    <xf numFmtId="0" fontId="27" fillId="0" borderId="81" xfId="0" applyFont="1" applyFill="1" applyBorder="1" applyAlignment="1">
      <alignment horizontal="center" vertical="center" wrapText="1" shrinkToFit="1"/>
    </xf>
    <xf numFmtId="0" fontId="27" fillId="0" borderId="80" xfId="0" applyFont="1" applyFill="1" applyBorder="1" applyAlignment="1">
      <alignment horizontal="center" vertical="center" shrinkToFit="1"/>
    </xf>
    <xf numFmtId="0" fontId="27" fillId="0" borderId="81" xfId="0" applyFont="1" applyFill="1" applyBorder="1" applyAlignment="1">
      <alignment horizontal="center" vertical="center" wrapText="1"/>
    </xf>
    <xf numFmtId="0" fontId="27" fillId="0" borderId="80" xfId="0" applyFont="1" applyFill="1" applyBorder="1" applyAlignment="1">
      <alignment horizontal="center" vertical="center" wrapText="1"/>
    </xf>
    <xf numFmtId="0" fontId="21" fillId="0" borderId="93"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95" xfId="0" applyFont="1" applyFill="1" applyBorder="1" applyAlignment="1">
      <alignment horizontal="center" vertical="center"/>
    </xf>
    <xf numFmtId="0" fontId="27" fillId="0" borderId="96"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97" xfId="0" applyFont="1" applyFill="1" applyBorder="1" applyAlignment="1">
      <alignment horizontal="center" vertical="center" wrapText="1" shrinkToFit="1"/>
    </xf>
    <xf numFmtId="0" fontId="27" fillId="0" borderId="75" xfId="0" applyFont="1" applyFill="1" applyBorder="1" applyAlignment="1">
      <alignment horizontal="center" vertical="center" shrinkToFit="1"/>
    </xf>
    <xf numFmtId="0" fontId="22" fillId="0" borderId="0" xfId="0" applyFont="1" applyFill="1" applyAlignment="1">
      <alignment horizontal="center" vertical="top" textRotation="255" wrapText="1"/>
    </xf>
    <xf numFmtId="0" fontId="20" fillId="0" borderId="98" xfId="0" applyFont="1" applyFill="1" applyBorder="1" applyAlignment="1">
      <alignment horizontal="center" vertical="center"/>
    </xf>
    <xf numFmtId="0" fontId="20" fillId="0" borderId="79"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101" xfId="0" applyFont="1" applyFill="1" applyBorder="1" applyAlignment="1">
      <alignment horizontal="center" vertical="center"/>
    </xf>
    <xf numFmtId="0" fontId="21" fillId="0" borderId="53" xfId="0" applyFont="1" applyFill="1" applyBorder="1" applyAlignment="1">
      <alignment horizontal="center" vertical="center"/>
    </xf>
    <xf numFmtId="0" fontId="27" fillId="0" borderId="102"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27" fillId="0" borderId="73" xfId="0" applyFont="1" applyFill="1" applyBorder="1" applyAlignment="1" applyProtection="1">
      <alignment horizontal="center" vertical="center" textRotation="255" wrapText="1"/>
      <protection locked="0"/>
    </xf>
    <xf numFmtId="0" fontId="27" fillId="0" borderId="80" xfId="0" applyFont="1" applyFill="1" applyBorder="1" applyAlignment="1" applyProtection="1">
      <alignment horizontal="center" vertical="center" textRotation="255" wrapText="1"/>
      <protection locked="0"/>
    </xf>
    <xf numFmtId="0" fontId="27" fillId="0" borderId="103" xfId="0" applyFont="1" applyFill="1" applyBorder="1" applyAlignment="1">
      <alignment horizontal="center" vertical="center"/>
    </xf>
    <xf numFmtId="0" fontId="27" fillId="0" borderId="104" xfId="0" applyFont="1" applyFill="1" applyBorder="1" applyAlignment="1">
      <alignment horizontal="center" vertical="center"/>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27" fillId="0" borderId="99" xfId="0" applyFont="1" applyFill="1" applyBorder="1" applyAlignment="1">
      <alignment horizontal="center" vertical="center"/>
    </xf>
    <xf numFmtId="0" fontId="27" fillId="0" borderId="100" xfId="0" applyFont="1" applyFill="1" applyBorder="1" applyAlignment="1">
      <alignment horizontal="center" vertical="center"/>
    </xf>
    <xf numFmtId="0" fontId="27" fillId="0" borderId="105" xfId="0" applyFont="1" applyFill="1" applyBorder="1" applyAlignment="1">
      <alignment horizontal="center" vertical="center"/>
    </xf>
    <xf numFmtId="0" fontId="3" fillId="0" borderId="0" xfId="61" applyBorder="1" applyAlignment="1">
      <alignment horizontal="center" vertical="center"/>
      <protection/>
    </xf>
    <xf numFmtId="0" fontId="12" fillId="0" borderId="0" xfId="61" applyFont="1" applyAlignment="1">
      <alignment horizontal="center" vertical="center"/>
      <protection/>
    </xf>
    <xf numFmtId="0" fontId="8" fillId="0" borderId="0" xfId="61" applyFont="1" applyBorder="1" applyAlignment="1">
      <alignment horizontal="center" vertical="center"/>
      <protection/>
    </xf>
    <xf numFmtId="0" fontId="13" fillId="0" borderId="0" xfId="61" applyFont="1" applyAlignment="1">
      <alignment horizontal="center" vertical="center"/>
      <protection/>
    </xf>
    <xf numFmtId="177" fontId="12" fillId="0" borderId="18" xfId="61" applyNumberFormat="1" applyFont="1" applyBorder="1" applyAlignment="1">
      <alignment horizontal="center" vertical="center"/>
      <protection/>
    </xf>
    <xf numFmtId="0" fontId="19" fillId="32" borderId="0" xfId="0" applyFont="1" applyFill="1" applyAlignment="1">
      <alignment/>
    </xf>
    <xf numFmtId="0" fontId="2" fillId="32" borderId="0" xfId="0" applyFont="1" applyFill="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Alignment="1">
      <alignmen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0学校一覧作成資料(県立学校教育課)" xfId="62"/>
    <cellStyle name="標準_H20学校一覧作成資料(総務私学課)" xfId="63"/>
    <cellStyle name="良い" xfId="64"/>
  </cellStyles>
  <dxfs count="14">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I37"/>
  <sheetViews>
    <sheetView zoomScalePageLayoutView="0" workbookViewId="0" topLeftCell="A19">
      <selection activeCell="G22" sqref="G22"/>
    </sheetView>
  </sheetViews>
  <sheetFormatPr defaultColWidth="9" defaultRowHeight="20.25" customHeight="1"/>
  <cols>
    <col min="1" max="16384" width="9" style="1" customWidth="1"/>
  </cols>
  <sheetData>
    <row r="1" spans="1:9" ht="20.25" customHeight="1">
      <c r="A1" s="48" t="s">
        <v>627</v>
      </c>
      <c r="B1" s="48"/>
      <c r="C1" s="48"/>
      <c r="D1" s="48"/>
      <c r="E1" s="48"/>
      <c r="F1" s="48"/>
      <c r="G1" s="48"/>
      <c r="H1" s="48"/>
      <c r="I1" s="48"/>
    </row>
    <row r="2" spans="1:9" ht="20.25" customHeight="1">
      <c r="A2" s="48" t="s">
        <v>626</v>
      </c>
      <c r="B2" s="48"/>
      <c r="C2" s="48"/>
      <c r="D2" s="48"/>
      <c r="E2" s="48"/>
      <c r="F2" s="48"/>
      <c r="G2" s="48"/>
      <c r="H2" s="48"/>
      <c r="I2" s="48"/>
    </row>
    <row r="4" ht="20.25" customHeight="1">
      <c r="A4" s="1" t="s">
        <v>615</v>
      </c>
    </row>
    <row r="5" ht="20.25" customHeight="1">
      <c r="A5" s="1" t="s">
        <v>616</v>
      </c>
    </row>
    <row r="7" ht="20.25" customHeight="1">
      <c r="A7" s="1" t="s">
        <v>617</v>
      </c>
    </row>
    <row r="9" ht="20.25" customHeight="1">
      <c r="A9" s="1" t="s">
        <v>618</v>
      </c>
    </row>
    <row r="10" ht="20.25" customHeight="1">
      <c r="A10" s="1" t="s">
        <v>744</v>
      </c>
    </row>
    <row r="11" spans="1:9" ht="20.25" customHeight="1">
      <c r="A11" s="238" t="s">
        <v>625</v>
      </c>
      <c r="B11" s="239"/>
      <c r="C11" s="239"/>
      <c r="D11" s="239"/>
      <c r="E11" s="239"/>
      <c r="F11" s="239"/>
      <c r="G11" s="239"/>
      <c r="H11" s="239"/>
      <c r="I11" s="239"/>
    </row>
    <row r="12" spans="1:9" ht="20.25" customHeight="1">
      <c r="A12" s="239"/>
      <c r="B12" s="239"/>
      <c r="C12" s="239"/>
      <c r="D12" s="239"/>
      <c r="E12" s="239"/>
      <c r="F12" s="239"/>
      <c r="G12" s="239"/>
      <c r="H12" s="239"/>
      <c r="I12" s="239"/>
    </row>
    <row r="13" spans="1:9" ht="20.25" customHeight="1">
      <c r="A13" s="238" t="s">
        <v>633</v>
      </c>
      <c r="B13" s="239"/>
      <c r="C13" s="239"/>
      <c r="D13" s="239"/>
      <c r="E13" s="239"/>
      <c r="F13" s="239"/>
      <c r="G13" s="239"/>
      <c r="H13" s="239"/>
      <c r="I13" s="239"/>
    </row>
    <row r="15" ht="20.25" customHeight="1">
      <c r="A15" s="43" t="s">
        <v>613</v>
      </c>
    </row>
    <row r="16" ht="20.25" customHeight="1">
      <c r="A16" s="1" t="s">
        <v>745</v>
      </c>
    </row>
    <row r="17" ht="20.25" customHeight="1">
      <c r="A17" s="43" t="s">
        <v>634</v>
      </c>
    </row>
    <row r="18" ht="20.25" customHeight="1">
      <c r="A18" s="42" t="s">
        <v>635</v>
      </c>
    </row>
    <row r="19" ht="20.25" customHeight="1">
      <c r="A19" s="42" t="s">
        <v>624</v>
      </c>
    </row>
    <row r="20" ht="20.25" customHeight="1">
      <c r="A20" s="43" t="s">
        <v>619</v>
      </c>
    </row>
    <row r="22" ht="20.25" customHeight="1">
      <c r="A22" s="42" t="s">
        <v>740</v>
      </c>
    </row>
    <row r="23" ht="20.25" customHeight="1">
      <c r="A23" s="42" t="s">
        <v>741</v>
      </c>
    </row>
    <row r="24" ht="20.25" customHeight="1">
      <c r="A24" s="42" t="s">
        <v>742</v>
      </c>
    </row>
    <row r="25" ht="20.25" customHeight="1">
      <c r="A25" s="42"/>
    </row>
    <row r="26" ht="20.25" customHeight="1">
      <c r="A26" s="1" t="s">
        <v>620</v>
      </c>
    </row>
    <row r="27" ht="20.25" customHeight="1">
      <c r="A27" s="1" t="s">
        <v>621</v>
      </c>
    </row>
    <row r="28" ht="20.25" customHeight="1">
      <c r="A28" s="1" t="s">
        <v>622</v>
      </c>
    </row>
    <row r="31" spans="5:8" s="31" customFormat="1" ht="20.25" customHeight="1">
      <c r="E31" s="46" t="s">
        <v>640</v>
      </c>
      <c r="F31" s="46"/>
      <c r="G31" s="46"/>
      <c r="H31" s="46"/>
    </row>
    <row r="32" spans="5:8" s="31" customFormat="1" ht="20.25" customHeight="1">
      <c r="E32" s="46" t="s">
        <v>636</v>
      </c>
      <c r="F32" s="46"/>
      <c r="G32" s="46"/>
      <c r="H32" s="46"/>
    </row>
    <row r="33" spans="5:8" s="31" customFormat="1" ht="20.25" customHeight="1">
      <c r="E33" s="46" t="s">
        <v>637</v>
      </c>
      <c r="F33" s="46"/>
      <c r="G33" s="46"/>
      <c r="H33" s="46"/>
    </row>
    <row r="34" spans="5:8" ht="20.25" customHeight="1">
      <c r="E34" s="45" t="s">
        <v>638</v>
      </c>
      <c r="F34" s="45"/>
      <c r="G34" s="45"/>
      <c r="H34" s="45"/>
    </row>
    <row r="35" spans="5:8" ht="20.25" customHeight="1">
      <c r="E35" s="45" t="s">
        <v>639</v>
      </c>
      <c r="F35" s="45"/>
      <c r="G35" s="45"/>
      <c r="H35" s="45"/>
    </row>
    <row r="37" ht="20.25" customHeight="1">
      <c r="A37" s="47" t="s">
        <v>641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A11" sqref="A11"/>
    </sheetView>
  </sheetViews>
  <sheetFormatPr defaultColWidth="9" defaultRowHeight="21.75" customHeight="1"/>
  <cols>
    <col min="1" max="1" width="23.69921875" style="4" customWidth="1"/>
    <col min="2" max="2" width="17.796875" style="4" customWidth="1"/>
    <col min="3" max="3" width="22" style="4" customWidth="1"/>
    <col min="4" max="5" width="22.59765625" style="4" customWidth="1"/>
    <col min="6" max="6" width="14.19921875" style="4" customWidth="1"/>
    <col min="7" max="16384" width="9" style="4" customWidth="1"/>
  </cols>
  <sheetData>
    <row r="1" ht="21.75" customHeight="1">
      <c r="A1" s="4" t="s">
        <v>630</v>
      </c>
    </row>
    <row r="3" spans="1:6" ht="21.75" customHeight="1">
      <c r="A3" s="44" t="s">
        <v>608</v>
      </c>
      <c r="B3" s="44" t="s">
        <v>604</v>
      </c>
      <c r="C3" s="44" t="s">
        <v>605</v>
      </c>
      <c r="D3" s="44" t="s">
        <v>606</v>
      </c>
      <c r="E3" s="44" t="s">
        <v>607</v>
      </c>
      <c r="F3" s="44" t="s">
        <v>609</v>
      </c>
    </row>
    <row r="4" spans="1:6" ht="21.75" customHeight="1">
      <c r="A4" s="4">
        <v>3501</v>
      </c>
      <c r="B4" s="4" t="s">
        <v>724</v>
      </c>
      <c r="C4" s="4" t="s">
        <v>728</v>
      </c>
      <c r="D4" s="4" t="s">
        <v>721</v>
      </c>
      <c r="E4" s="4" t="s">
        <v>732</v>
      </c>
      <c r="F4" s="4">
        <v>3</v>
      </c>
    </row>
    <row r="5" spans="1:6" ht="21.75" customHeight="1">
      <c r="A5" s="4">
        <v>3502</v>
      </c>
      <c r="B5" s="4" t="s">
        <v>725</v>
      </c>
      <c r="C5" s="4" t="s">
        <v>729</v>
      </c>
      <c r="D5" s="4" t="s">
        <v>722</v>
      </c>
      <c r="E5" s="4" t="s">
        <v>733</v>
      </c>
      <c r="F5" s="4">
        <v>2</v>
      </c>
    </row>
    <row r="6" spans="1:6" ht="21.75" customHeight="1">
      <c r="A6" s="4">
        <v>3503</v>
      </c>
      <c r="B6" s="4" t="s">
        <v>726</v>
      </c>
      <c r="C6" s="4" t="s">
        <v>730</v>
      </c>
      <c r="D6" s="4" t="s">
        <v>736</v>
      </c>
      <c r="E6" s="4" t="s">
        <v>734</v>
      </c>
      <c r="F6" s="4">
        <v>1</v>
      </c>
    </row>
    <row r="7" spans="1:6" ht="21.75" customHeight="1">
      <c r="A7" s="4">
        <v>3504</v>
      </c>
      <c r="B7" s="4" t="s">
        <v>727</v>
      </c>
      <c r="C7" s="4" t="s">
        <v>731</v>
      </c>
      <c r="D7" s="4" t="s">
        <v>723</v>
      </c>
      <c r="E7" s="4" t="s">
        <v>735</v>
      </c>
      <c r="F7" s="4">
        <v>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148"/>
  <sheetViews>
    <sheetView showGridLines="0" tabSelected="1" view="pageBreakPreview" zoomScaleSheetLayoutView="100" workbookViewId="0" topLeftCell="A1">
      <selection activeCell="M4" sqref="M4:N5"/>
    </sheetView>
  </sheetViews>
  <sheetFormatPr defaultColWidth="9" defaultRowHeight="15"/>
  <cols>
    <col min="1" max="1" width="3.5" style="55" bestFit="1" customWidth="1"/>
    <col min="2" max="2" width="5" style="55" customWidth="1"/>
    <col min="3" max="3" width="7.19921875" style="57" customWidth="1"/>
    <col min="4" max="5" width="13" style="57" customWidth="1"/>
    <col min="6" max="6" width="8.59765625" style="57" customWidth="1"/>
    <col min="7" max="7" width="8.59765625" style="55" customWidth="1"/>
    <col min="8" max="8" width="4.59765625" style="55" customWidth="1"/>
    <col min="9" max="11" width="7.796875" style="55" customWidth="1"/>
    <col min="12" max="13" width="7.09765625" style="55" customWidth="1"/>
    <col min="14" max="14" width="5.296875" style="55" customWidth="1"/>
    <col min="15" max="15" width="9.5" style="55" customWidth="1"/>
    <col min="16" max="16" width="9.5" style="55" bestFit="1" customWidth="1"/>
    <col min="17" max="17" width="12.796875" style="55" customWidth="1"/>
    <col min="18" max="18" width="7.09765625" style="55" bestFit="1" customWidth="1"/>
    <col min="19" max="19" width="3.5" style="56" hidden="1" customWidth="1"/>
    <col min="20" max="20" width="18.296875" style="56" hidden="1" customWidth="1"/>
    <col min="21" max="21" width="31.59765625" style="56" hidden="1" customWidth="1"/>
    <col min="22" max="22" width="9.5" style="56" hidden="1" customWidth="1"/>
    <col min="23" max="23" width="18.296875" style="56" hidden="1" customWidth="1"/>
    <col min="24" max="24" width="13.796875" style="56" hidden="1" customWidth="1"/>
    <col min="25" max="25" width="9.59765625" style="55" hidden="1" customWidth="1"/>
    <col min="26" max="16384" width="9" style="55" customWidth="1"/>
  </cols>
  <sheetData>
    <row r="1" spans="3:18" ht="21" customHeight="1">
      <c r="C1" s="222" t="s">
        <v>743</v>
      </c>
      <c r="D1" s="222"/>
      <c r="E1" s="222"/>
      <c r="F1" s="222"/>
      <c r="G1" s="223"/>
      <c r="H1" s="223"/>
      <c r="I1" s="223"/>
      <c r="J1" s="223"/>
      <c r="K1" s="223"/>
      <c r="L1" s="223"/>
      <c r="M1" s="223"/>
      <c r="N1" s="223"/>
      <c r="O1" s="223"/>
      <c r="Q1" s="213" t="s">
        <v>643</v>
      </c>
      <c r="R1" s="213"/>
    </row>
    <row r="2" spans="7:18" ht="21" customHeight="1">
      <c r="G2" s="58"/>
      <c r="H2" s="58"/>
      <c r="I2" s="58"/>
      <c r="J2" s="58"/>
      <c r="K2" s="58"/>
      <c r="L2" s="58"/>
      <c r="N2" s="59" t="s">
        <v>41</v>
      </c>
      <c r="Q2" s="213"/>
      <c r="R2" s="213"/>
    </row>
    <row r="3" spans="3:18" ht="21" customHeight="1" thickBot="1">
      <c r="C3" s="60" t="s">
        <v>738</v>
      </c>
      <c r="F3" s="55"/>
      <c r="H3" s="61"/>
      <c r="I3" s="61"/>
      <c r="J3" s="61"/>
      <c r="K3" s="58"/>
      <c r="L3" s="58"/>
      <c r="M3" s="58" t="s">
        <v>36</v>
      </c>
      <c r="N3" s="58"/>
      <c r="Q3" s="213"/>
      <c r="R3" s="213"/>
    </row>
    <row r="4" spans="3:18" ht="21" customHeight="1">
      <c r="C4" s="55"/>
      <c r="D4" s="55"/>
      <c r="E4" s="55"/>
      <c r="F4" s="55"/>
      <c r="G4" s="62"/>
      <c r="H4" s="58"/>
      <c r="I4" s="58"/>
      <c r="J4" s="58"/>
      <c r="K4" s="58"/>
      <c r="L4" s="58"/>
      <c r="M4" s="182"/>
      <c r="N4" s="183"/>
      <c r="Q4" s="213"/>
      <c r="R4" s="213"/>
    </row>
    <row r="5" spans="3:18" ht="21" customHeight="1" thickBot="1">
      <c r="C5" s="55"/>
      <c r="D5" s="55"/>
      <c r="E5" s="55"/>
      <c r="F5" s="55"/>
      <c r="G5" s="62"/>
      <c r="H5" s="58"/>
      <c r="I5" s="58"/>
      <c r="J5" s="58"/>
      <c r="K5" s="58"/>
      <c r="L5" s="58"/>
      <c r="M5" s="184"/>
      <c r="N5" s="185"/>
      <c r="Q5" s="213"/>
      <c r="R5" s="213"/>
    </row>
    <row r="6" spans="3:18" ht="21" customHeight="1">
      <c r="C6" s="55"/>
      <c r="D6" s="55"/>
      <c r="E6" s="55"/>
      <c r="F6" s="55"/>
      <c r="G6" s="58"/>
      <c r="H6" s="58"/>
      <c r="K6" s="58"/>
      <c r="L6" s="58"/>
      <c r="M6" s="58"/>
      <c r="N6" s="58"/>
      <c r="Q6" s="213"/>
      <c r="R6" s="213"/>
    </row>
    <row r="7" spans="3:18" ht="21" customHeight="1">
      <c r="C7" s="55"/>
      <c r="D7" s="55"/>
      <c r="E7" s="55"/>
      <c r="F7" s="55"/>
      <c r="G7" s="63" t="s">
        <v>42</v>
      </c>
      <c r="I7" s="64" t="s">
        <v>645</v>
      </c>
      <c r="J7" s="65"/>
      <c r="K7" s="58"/>
      <c r="L7" s="58"/>
      <c r="Q7" s="213"/>
      <c r="R7" s="213"/>
    </row>
    <row r="8" spans="3:18" ht="21" customHeight="1" thickBot="1">
      <c r="C8" s="55"/>
      <c r="D8" s="55"/>
      <c r="E8" s="55"/>
      <c r="F8" s="55"/>
      <c r="G8" s="58"/>
      <c r="H8" s="58"/>
      <c r="I8" s="58"/>
      <c r="J8" s="58"/>
      <c r="K8" s="58"/>
      <c r="L8" s="58"/>
      <c r="M8" s="58"/>
      <c r="N8" s="58"/>
      <c r="Q8" s="213"/>
      <c r="R8" s="213"/>
    </row>
    <row r="9" spans="3:18" ht="26.25" customHeight="1">
      <c r="C9" s="118" t="s">
        <v>37</v>
      </c>
      <c r="D9" s="219">
        <f>IF(M4="","",VLOOKUP($M$4,$S:$Y,7,FALSE))</f>
      </c>
      <c r="E9" s="219"/>
      <c r="F9" s="219"/>
      <c r="G9" s="219"/>
      <c r="H9" s="219"/>
      <c r="I9" s="119" t="s">
        <v>43</v>
      </c>
      <c r="J9" s="216">
        <f>IF($M$4="","",VLOOKUP($M$4,$S:$Y,5,FALSE))</f>
      </c>
      <c r="K9" s="217"/>
      <c r="L9" s="217"/>
      <c r="M9" s="217"/>
      <c r="N9" s="218"/>
      <c r="Q9" s="213"/>
      <c r="R9" s="213"/>
    </row>
    <row r="10" spans="3:18" ht="21" customHeight="1">
      <c r="C10" s="180" t="s">
        <v>38</v>
      </c>
      <c r="D10" s="195"/>
      <c r="E10" s="196"/>
      <c r="F10" s="196"/>
      <c r="G10" s="197"/>
      <c r="H10" s="224"/>
      <c r="I10" s="186" t="s">
        <v>644</v>
      </c>
      <c r="J10" s="195"/>
      <c r="K10" s="196"/>
      <c r="L10" s="196"/>
      <c r="M10" s="196"/>
      <c r="N10" s="214" t="s">
        <v>319</v>
      </c>
      <c r="Q10" s="213"/>
      <c r="R10" s="213"/>
    </row>
    <row r="11" spans="3:18" ht="21" customHeight="1" thickBot="1">
      <c r="C11" s="181"/>
      <c r="D11" s="198"/>
      <c r="E11" s="199"/>
      <c r="F11" s="199"/>
      <c r="G11" s="200"/>
      <c r="H11" s="225"/>
      <c r="I11" s="187"/>
      <c r="J11" s="198"/>
      <c r="K11" s="199"/>
      <c r="L11" s="199"/>
      <c r="M11" s="199"/>
      <c r="N11" s="215"/>
      <c r="Q11" s="213"/>
      <c r="R11" s="213"/>
    </row>
    <row r="12" ht="6.75" customHeight="1" thickBot="1">
      <c r="Q12" s="66"/>
    </row>
    <row r="13" spans="1:17" ht="23.25" customHeight="1">
      <c r="A13" s="201" t="s">
        <v>49</v>
      </c>
      <c r="B13" s="211" t="s">
        <v>739</v>
      </c>
      <c r="C13" s="202" t="s">
        <v>603</v>
      </c>
      <c r="D13" s="204" t="s">
        <v>631</v>
      </c>
      <c r="E13" s="220" t="s">
        <v>632</v>
      </c>
      <c r="F13" s="209" t="s">
        <v>610</v>
      </c>
      <c r="G13" s="210"/>
      <c r="H13" s="188" t="s">
        <v>1</v>
      </c>
      <c r="I13" s="207" t="s">
        <v>48</v>
      </c>
      <c r="J13" s="208"/>
      <c r="K13" s="208"/>
      <c r="L13" s="190" t="s">
        <v>46</v>
      </c>
      <c r="M13" s="192" t="s">
        <v>45</v>
      </c>
      <c r="N13" s="228" t="s">
        <v>0</v>
      </c>
      <c r="O13" s="226" t="s">
        <v>298</v>
      </c>
      <c r="Q13" s="66">
        <f>IF((COUNTIF($L$15:$L$44,"○")/6)&gt;1,"リレーエントリーが不正です","")&amp;IF((COUNTIF($M$15:$M$44,"○")/6)&gt;1,"リレーエントリーが不正です","")</f>
      </c>
    </row>
    <row r="14" spans="1:17" ht="23.25" customHeight="1" thickBot="1">
      <c r="A14" s="201"/>
      <c r="B14" s="212"/>
      <c r="C14" s="203"/>
      <c r="D14" s="205"/>
      <c r="E14" s="221"/>
      <c r="F14" s="67" t="s">
        <v>611</v>
      </c>
      <c r="G14" s="68" t="s">
        <v>612</v>
      </c>
      <c r="H14" s="189"/>
      <c r="I14" s="69">
        <v>1</v>
      </c>
      <c r="J14" s="69">
        <v>2</v>
      </c>
      <c r="K14" s="69">
        <v>3</v>
      </c>
      <c r="L14" s="191"/>
      <c r="M14" s="193"/>
      <c r="N14" s="229"/>
      <c r="O14" s="227"/>
      <c r="Q14" s="66"/>
    </row>
    <row r="15" spans="1:18" ht="18.75" customHeight="1">
      <c r="A15" s="55">
        <v>1</v>
      </c>
      <c r="B15" s="171"/>
      <c r="C15" s="70"/>
      <c r="D15" s="70">
        <f>IF(C15="","",VLOOKUP($C15,'登録データ'!$A:$F,2,FALSE))</f>
      </c>
      <c r="E15" s="71">
        <f>IF(D15="","",VLOOKUP($C15,'登録データ'!$A:$F,3,FALSE))</f>
      </c>
      <c r="F15" s="72">
        <f>IF(E15="","",VLOOKUP($C15,'登録データ'!$A:$F,4,FALSE))</f>
      </c>
      <c r="G15" s="71">
        <f>IF(F15="","",VLOOKUP($C15,'登録データ'!$A:$F,5,FALSE))</f>
      </c>
      <c r="H15" s="70">
        <f>IF(G15="","",VLOOKUP($C15,'登録データ'!$A:$F,6,FALSE))</f>
      </c>
      <c r="I15" s="49"/>
      <c r="J15" s="50"/>
      <c r="K15" s="50"/>
      <c r="L15" s="72"/>
      <c r="M15" s="73"/>
      <c r="N15" s="74">
        <f>IF(D15="","",$M$4)</f>
      </c>
      <c r="O15" s="75">
        <f>IF(N15="","",VLOOKUP(N15,$S$68:$T$136,2,FALSE))</f>
      </c>
      <c r="Q15" s="76" t="s">
        <v>24</v>
      </c>
      <c r="R15" s="76" t="s">
        <v>25</v>
      </c>
    </row>
    <row r="16" spans="1:18" ht="18.75" customHeight="1">
      <c r="A16" s="55">
        <v>2</v>
      </c>
      <c r="B16" s="172"/>
      <c r="C16" s="77"/>
      <c r="D16" s="77">
        <f>IF(C16="","",VLOOKUP($C16,'登録データ'!$A:$F,2,FALSE))</f>
      </c>
      <c r="E16" s="78">
        <f>IF(D16="","",VLOOKUP($C16,'登録データ'!$A:$F,3,FALSE))</f>
      </c>
      <c r="F16" s="79">
        <f>IF(E16="","",VLOOKUP($C16,'登録データ'!$A:$F,4,FALSE))</f>
      </c>
      <c r="G16" s="78">
        <f>IF(F16="","",VLOOKUP($C16,'登録データ'!$A:$F,5,FALSE))</f>
      </c>
      <c r="H16" s="77">
        <f>IF(G16="","",VLOOKUP($C16,'登録データ'!$A:$F,6,FALSE))</f>
      </c>
      <c r="I16" s="50"/>
      <c r="J16" s="50"/>
      <c r="K16" s="50"/>
      <c r="L16" s="79"/>
      <c r="M16" s="80"/>
      <c r="N16" s="81">
        <f aca="true" t="shared" si="0" ref="N16:N44">IF(D16="","",$M$4)</f>
      </c>
      <c r="O16" s="82">
        <f>IF(N16="","",VLOOKUP(N16,$S$68:$T$136,2,FALSE))</f>
      </c>
      <c r="Q16" s="51" t="s">
        <v>6</v>
      </c>
      <c r="R16" s="83">
        <f>COUNTIF($I$15:$K$44,Q16)</f>
        <v>0</v>
      </c>
    </row>
    <row r="17" spans="1:18" ht="18.75" customHeight="1">
      <c r="A17" s="55">
        <v>3</v>
      </c>
      <c r="B17" s="172"/>
      <c r="C17" s="77"/>
      <c r="D17" s="77">
        <f>IF(C17="","",VLOOKUP($C17,'登録データ'!$A:$F,2,FALSE))</f>
      </c>
      <c r="E17" s="78">
        <f>IF(D17="","",VLOOKUP($C17,'登録データ'!$A:$F,3,FALSE))</f>
      </c>
      <c r="F17" s="79">
        <f>IF(E17="","",VLOOKUP($C17,'登録データ'!$A:$F,4,FALSE))</f>
      </c>
      <c r="G17" s="78">
        <f>IF(F17="","",VLOOKUP($C17,'登録データ'!$A:$F,5,FALSE))</f>
      </c>
      <c r="H17" s="77">
        <f>IF(G17="","",VLOOKUP($C17,'登録データ'!$A:$F,6,FALSE))</f>
      </c>
      <c r="I17" s="50"/>
      <c r="J17" s="50"/>
      <c r="K17" s="50"/>
      <c r="L17" s="79"/>
      <c r="M17" s="80"/>
      <c r="N17" s="81">
        <f t="shared" si="0"/>
      </c>
      <c r="O17" s="82">
        <f aca="true" t="shared" si="1" ref="O17:O44">IF(N17="","",VLOOKUP(N17,$S$68:$T$136,2,FALSE))</f>
      </c>
      <c r="Q17" s="51" t="s">
        <v>7</v>
      </c>
      <c r="R17" s="83">
        <f aca="true" t="shared" si="2" ref="R17:R34">COUNTIF($I$15:$K$44,Q17)</f>
        <v>0</v>
      </c>
    </row>
    <row r="18" spans="1:18" ht="18.75" customHeight="1">
      <c r="A18" s="55">
        <v>4</v>
      </c>
      <c r="B18" s="172"/>
      <c r="C18" s="77"/>
      <c r="D18" s="77">
        <f>IF(C18="","",VLOOKUP($C18,'登録データ'!$A:$F,2,FALSE))</f>
      </c>
      <c r="E18" s="78">
        <f>IF(D18="","",VLOOKUP($C18,'登録データ'!$A:$F,3,FALSE))</f>
      </c>
      <c r="F18" s="79">
        <f>IF(E18="","",VLOOKUP($C18,'登録データ'!$A:$F,4,FALSE))</f>
      </c>
      <c r="G18" s="78">
        <f>IF(F18="","",VLOOKUP($C18,'登録データ'!$A:$F,5,FALSE))</f>
      </c>
      <c r="H18" s="77">
        <f>IF(G18="","",VLOOKUP($C18,'登録データ'!$A:$F,6,FALSE))</f>
      </c>
      <c r="I18" s="50"/>
      <c r="J18" s="50"/>
      <c r="K18" s="50"/>
      <c r="L18" s="79"/>
      <c r="M18" s="80"/>
      <c r="N18" s="81">
        <f t="shared" si="0"/>
      </c>
      <c r="O18" s="82">
        <f t="shared" si="1"/>
      </c>
      <c r="Q18" s="51" t="s">
        <v>8</v>
      </c>
      <c r="R18" s="83">
        <f t="shared" si="2"/>
        <v>0</v>
      </c>
    </row>
    <row r="19" spans="1:18" ht="18.75" customHeight="1">
      <c r="A19" s="55">
        <v>5</v>
      </c>
      <c r="B19" s="173"/>
      <c r="C19" s="84"/>
      <c r="D19" s="84">
        <f>IF(C19="","",VLOOKUP($C19,'登録データ'!$A:$F,2,FALSE))</f>
      </c>
      <c r="E19" s="85">
        <f>IF(D19="","",VLOOKUP($C19,'登録データ'!$A:$F,3,FALSE))</f>
      </c>
      <c r="F19" s="86">
        <f>IF(E19="","",VLOOKUP($C19,'登録データ'!$A:$F,4,FALSE))</f>
      </c>
      <c r="G19" s="85">
        <f>IF(F19="","",VLOOKUP($C19,'登録データ'!$A:$F,5,FALSE))</f>
      </c>
      <c r="H19" s="84">
        <f>IF(G19="","",VLOOKUP($C19,'登録データ'!$A:$F,6,FALSE))</f>
      </c>
      <c r="I19" s="52"/>
      <c r="J19" s="52"/>
      <c r="K19" s="52"/>
      <c r="L19" s="86"/>
      <c r="M19" s="87"/>
      <c r="N19" s="88">
        <f t="shared" si="0"/>
      </c>
      <c r="O19" s="89">
        <f t="shared" si="1"/>
      </c>
      <c r="Q19" s="51" t="s">
        <v>9</v>
      </c>
      <c r="R19" s="83">
        <f t="shared" si="2"/>
        <v>0</v>
      </c>
    </row>
    <row r="20" spans="1:18" ht="18.75" customHeight="1">
      <c r="A20" s="55">
        <v>6</v>
      </c>
      <c r="B20" s="174"/>
      <c r="C20" s="90"/>
      <c r="D20" s="90">
        <f>IF(C20="","",VLOOKUP($C20,'登録データ'!$A:$F,2,FALSE))</f>
      </c>
      <c r="E20" s="91">
        <f>IF(D20="","",VLOOKUP($C20,'登録データ'!$A:$F,3,FALSE))</f>
      </c>
      <c r="F20" s="92">
        <f>IF(E20="","",VLOOKUP($C20,'登録データ'!$A:$F,4,FALSE))</f>
      </c>
      <c r="G20" s="91">
        <f>IF(F20="","",VLOOKUP($C20,'登録データ'!$A:$F,5,FALSE))</f>
      </c>
      <c r="H20" s="90">
        <f>IF(G20="","",VLOOKUP($C20,'登録データ'!$A:$F,6,FALSE))</f>
      </c>
      <c r="I20" s="53"/>
      <c r="J20" s="53"/>
      <c r="K20" s="53"/>
      <c r="L20" s="93"/>
      <c r="M20" s="94"/>
      <c r="N20" s="95">
        <f t="shared" si="0"/>
      </c>
      <c r="O20" s="96">
        <f t="shared" si="1"/>
      </c>
      <c r="Q20" s="51" t="s">
        <v>29</v>
      </c>
      <c r="R20" s="83">
        <f t="shared" si="2"/>
        <v>0</v>
      </c>
    </row>
    <row r="21" spans="1:18" ht="18.75" customHeight="1">
      <c r="A21" s="55">
        <v>7</v>
      </c>
      <c r="B21" s="172"/>
      <c r="C21" s="77"/>
      <c r="D21" s="77">
        <f>IF(C21="","",VLOOKUP($C21,'登録データ'!$A:$F,2,FALSE))</f>
      </c>
      <c r="E21" s="78">
        <f>IF(D21="","",VLOOKUP($C21,'登録データ'!$A:$F,3,FALSE))</f>
      </c>
      <c r="F21" s="79">
        <f>IF(E21="","",VLOOKUP($C21,'登録データ'!$A:$F,4,FALSE))</f>
      </c>
      <c r="G21" s="78">
        <f>IF(F21="","",VLOOKUP($C21,'登録データ'!$A:$F,5,FALSE))</f>
      </c>
      <c r="H21" s="77">
        <f>IF(G21="","",VLOOKUP($C21,'登録データ'!$A:$F,6,FALSE))</f>
      </c>
      <c r="I21" s="50"/>
      <c r="J21" s="50"/>
      <c r="K21" s="50"/>
      <c r="L21" s="79"/>
      <c r="M21" s="80"/>
      <c r="N21" s="81">
        <f t="shared" si="0"/>
      </c>
      <c r="O21" s="82">
        <f t="shared" si="1"/>
      </c>
      <c r="Q21" s="51" t="s">
        <v>11</v>
      </c>
      <c r="R21" s="83">
        <f t="shared" si="2"/>
        <v>0</v>
      </c>
    </row>
    <row r="22" spans="1:18" ht="18.75" customHeight="1">
      <c r="A22" s="55">
        <v>8</v>
      </c>
      <c r="B22" s="172"/>
      <c r="C22" s="77"/>
      <c r="D22" s="77">
        <f>IF(C22="","",VLOOKUP($C22,'登録データ'!$A:$F,2,FALSE))</f>
      </c>
      <c r="E22" s="78">
        <f>IF(D22="","",VLOOKUP($C22,'登録データ'!$A:$F,3,FALSE))</f>
      </c>
      <c r="F22" s="79">
        <f>IF(E22="","",VLOOKUP($C22,'登録データ'!$A:$F,4,FALSE))</f>
      </c>
      <c r="G22" s="78">
        <f>IF(F22="","",VLOOKUP($C22,'登録データ'!$A:$F,5,FALSE))</f>
      </c>
      <c r="H22" s="77">
        <f>IF(G22="","",VLOOKUP($C22,'登録データ'!$A:$F,6,FALSE))</f>
      </c>
      <c r="I22" s="50"/>
      <c r="J22" s="50"/>
      <c r="K22" s="50"/>
      <c r="L22" s="79"/>
      <c r="M22" s="80"/>
      <c r="N22" s="81">
        <f t="shared" si="0"/>
      </c>
      <c r="O22" s="82">
        <f t="shared" si="1"/>
      </c>
      <c r="Q22" s="51" t="s">
        <v>12</v>
      </c>
      <c r="R22" s="83">
        <f t="shared" si="2"/>
        <v>0</v>
      </c>
    </row>
    <row r="23" spans="1:18" ht="18.75" customHeight="1">
      <c r="A23" s="55">
        <v>9</v>
      </c>
      <c r="B23" s="172"/>
      <c r="C23" s="77"/>
      <c r="D23" s="77">
        <f>IF(C23="","",VLOOKUP($C23,'登録データ'!$A:$F,2,FALSE))</f>
      </c>
      <c r="E23" s="78">
        <f>IF(D23="","",VLOOKUP($C23,'登録データ'!$A:$F,3,FALSE))</f>
      </c>
      <c r="F23" s="79">
        <f>IF(E23="","",VLOOKUP($C23,'登録データ'!$A:$F,4,FALSE))</f>
      </c>
      <c r="G23" s="78">
        <f>IF(F23="","",VLOOKUP($C23,'登録データ'!$A:$F,5,FALSE))</f>
      </c>
      <c r="H23" s="77">
        <f>IF(G23="","",VLOOKUP($C23,'登録データ'!$A:$F,6,FALSE))</f>
      </c>
      <c r="I23" s="50"/>
      <c r="J23" s="50"/>
      <c r="K23" s="50"/>
      <c r="L23" s="79"/>
      <c r="M23" s="80"/>
      <c r="N23" s="81">
        <f t="shared" si="0"/>
      </c>
      <c r="O23" s="82">
        <f t="shared" si="1"/>
      </c>
      <c r="Q23" s="51" t="s">
        <v>20</v>
      </c>
      <c r="R23" s="83">
        <f t="shared" si="2"/>
        <v>0</v>
      </c>
    </row>
    <row r="24" spans="1:18" ht="18.75" customHeight="1">
      <c r="A24" s="55">
        <v>10</v>
      </c>
      <c r="B24" s="173"/>
      <c r="C24" s="84"/>
      <c r="D24" s="84">
        <f>IF(C24="","",VLOOKUP($C24,'登録データ'!$A:$F,2,FALSE))</f>
      </c>
      <c r="E24" s="85">
        <f>IF(D24="","",VLOOKUP($C24,'登録データ'!$A:$F,3,FALSE))</f>
      </c>
      <c r="F24" s="86">
        <f>IF(E24="","",VLOOKUP($C24,'登録データ'!$A:$F,4,FALSE))</f>
      </c>
      <c r="G24" s="85">
        <f>IF(F24="","",VLOOKUP($C24,'登録データ'!$A:$F,5,FALSE))</f>
      </c>
      <c r="H24" s="84">
        <f>IF(G24="","",VLOOKUP($C24,'登録データ'!$A:$F,6,FALSE))</f>
      </c>
      <c r="I24" s="52"/>
      <c r="J24" s="52"/>
      <c r="K24" s="52"/>
      <c r="L24" s="86"/>
      <c r="M24" s="87"/>
      <c r="N24" s="88">
        <f t="shared" si="0"/>
      </c>
      <c r="O24" s="89">
        <f t="shared" si="1"/>
      </c>
      <c r="Q24" s="51" t="s">
        <v>30</v>
      </c>
      <c r="R24" s="83">
        <f t="shared" si="2"/>
        <v>0</v>
      </c>
    </row>
    <row r="25" spans="1:18" ht="18.75" customHeight="1">
      <c r="A25" s="55">
        <v>11</v>
      </c>
      <c r="B25" s="174"/>
      <c r="C25" s="90"/>
      <c r="D25" s="90">
        <f>IF(C25="","",VLOOKUP($C25,'登録データ'!$A:$F,2,FALSE))</f>
      </c>
      <c r="E25" s="91">
        <f>IF(D25="","",VLOOKUP($C25,'登録データ'!$A:$F,3,FALSE))</f>
      </c>
      <c r="F25" s="92">
        <f>IF(E25="","",VLOOKUP($C25,'登録データ'!$A:$F,4,FALSE))</f>
      </c>
      <c r="G25" s="91">
        <f>IF(F25="","",VLOOKUP($C25,'登録データ'!$A:$F,5,FALSE))</f>
      </c>
      <c r="H25" s="90">
        <f>IF(G25="","",VLOOKUP($C25,'登録データ'!$A:$F,6,FALSE))</f>
      </c>
      <c r="I25" s="53"/>
      <c r="J25" s="53"/>
      <c r="K25" s="53"/>
      <c r="L25" s="93"/>
      <c r="M25" s="94"/>
      <c r="N25" s="95">
        <f t="shared" si="0"/>
      </c>
      <c r="O25" s="96">
        <f t="shared" si="1"/>
      </c>
      <c r="Q25" s="51" t="s">
        <v>31</v>
      </c>
      <c r="R25" s="83">
        <f t="shared" si="2"/>
        <v>0</v>
      </c>
    </row>
    <row r="26" spans="1:18" ht="18.75" customHeight="1">
      <c r="A26" s="55">
        <v>12</v>
      </c>
      <c r="B26" s="172"/>
      <c r="C26" s="77"/>
      <c r="D26" s="77">
        <f>IF(C26="","",VLOOKUP($C26,'登録データ'!$A:$F,2,FALSE))</f>
      </c>
      <c r="E26" s="78">
        <f>IF(D26="","",VLOOKUP($C26,'登録データ'!$A:$F,3,FALSE))</f>
      </c>
      <c r="F26" s="79">
        <f>IF(E26="","",VLOOKUP($C26,'登録データ'!$A:$F,4,FALSE))</f>
      </c>
      <c r="G26" s="78">
        <f>IF(F26="","",VLOOKUP($C26,'登録データ'!$A:$F,5,FALSE))</f>
      </c>
      <c r="H26" s="77">
        <f>IF(G26="","",VLOOKUP($C26,'登録データ'!$A:$F,6,FALSE))</f>
      </c>
      <c r="I26" s="50"/>
      <c r="J26" s="50"/>
      <c r="K26" s="50"/>
      <c r="L26" s="79"/>
      <c r="M26" s="80"/>
      <c r="N26" s="81">
        <f t="shared" si="0"/>
      </c>
      <c r="O26" s="82">
        <f t="shared" si="1"/>
      </c>
      <c r="Q26" s="51" t="s">
        <v>13</v>
      </c>
      <c r="R26" s="83">
        <f t="shared" si="2"/>
        <v>0</v>
      </c>
    </row>
    <row r="27" spans="1:18" ht="18.75" customHeight="1">
      <c r="A27" s="55">
        <v>13</v>
      </c>
      <c r="B27" s="172"/>
      <c r="C27" s="77"/>
      <c r="D27" s="77">
        <f>IF(C27="","",VLOOKUP($C27,'登録データ'!$A:$F,2,FALSE))</f>
      </c>
      <c r="E27" s="78">
        <f>IF(D27="","",VLOOKUP($C27,'登録データ'!$A:$F,3,FALSE))</f>
      </c>
      <c r="F27" s="79">
        <f>IF(E27="","",VLOOKUP($C27,'登録データ'!$A:$F,4,FALSE))</f>
      </c>
      <c r="G27" s="78">
        <f>IF(F27="","",VLOOKUP($C27,'登録データ'!$A:$F,5,FALSE))</f>
      </c>
      <c r="H27" s="77">
        <f>IF(G27="","",VLOOKUP($C27,'登録データ'!$A:$F,6,FALSE))</f>
      </c>
      <c r="I27" s="50"/>
      <c r="J27" s="50"/>
      <c r="K27" s="50"/>
      <c r="L27" s="79"/>
      <c r="M27" s="80"/>
      <c r="N27" s="81">
        <f t="shared" si="0"/>
      </c>
      <c r="O27" s="82">
        <f t="shared" si="1"/>
      </c>
      <c r="Q27" s="51" t="s">
        <v>14</v>
      </c>
      <c r="R27" s="83">
        <f t="shared" si="2"/>
        <v>0</v>
      </c>
    </row>
    <row r="28" spans="1:18" ht="18.75" customHeight="1">
      <c r="A28" s="55">
        <v>14</v>
      </c>
      <c r="B28" s="172"/>
      <c r="C28" s="77"/>
      <c r="D28" s="77">
        <f>IF(C28="","",VLOOKUP($C28,'登録データ'!$A:$F,2,FALSE))</f>
      </c>
      <c r="E28" s="78">
        <f>IF(D28="","",VLOOKUP($C28,'登録データ'!$A:$F,3,FALSE))</f>
      </c>
      <c r="F28" s="79">
        <f>IF(E28="","",VLOOKUP($C28,'登録データ'!$A:$F,4,FALSE))</f>
      </c>
      <c r="G28" s="78">
        <f>IF(F28="","",VLOOKUP($C28,'登録データ'!$A:$F,5,FALSE))</f>
      </c>
      <c r="H28" s="77">
        <f>IF(G28="","",VLOOKUP($C28,'登録データ'!$A:$F,6,FALSE))</f>
      </c>
      <c r="I28" s="50"/>
      <c r="J28" s="50"/>
      <c r="K28" s="50"/>
      <c r="L28" s="79"/>
      <c r="M28" s="80"/>
      <c r="N28" s="81">
        <f t="shared" si="0"/>
      </c>
      <c r="O28" s="82">
        <f t="shared" si="1"/>
      </c>
      <c r="Q28" s="51" t="s">
        <v>15</v>
      </c>
      <c r="R28" s="83">
        <f t="shared" si="2"/>
        <v>0</v>
      </c>
    </row>
    <row r="29" spans="1:18" ht="18.75" customHeight="1">
      <c r="A29" s="55">
        <v>15</v>
      </c>
      <c r="B29" s="173"/>
      <c r="C29" s="84"/>
      <c r="D29" s="84">
        <f>IF(C29="","",VLOOKUP($C29,'登録データ'!$A:$F,2,FALSE))</f>
      </c>
      <c r="E29" s="85">
        <f>IF(D29="","",VLOOKUP($C29,'登録データ'!$A:$F,3,FALSE))</f>
      </c>
      <c r="F29" s="86">
        <f>IF(E29="","",VLOOKUP($C29,'登録データ'!$A:$F,4,FALSE))</f>
      </c>
      <c r="G29" s="85">
        <f>IF(F29="","",VLOOKUP($C29,'登録データ'!$A:$F,5,FALSE))</f>
      </c>
      <c r="H29" s="84">
        <f>IF(G29="","",VLOOKUP($C29,'登録データ'!$A:$F,6,FALSE))</f>
      </c>
      <c r="I29" s="52"/>
      <c r="J29" s="52"/>
      <c r="K29" s="52"/>
      <c r="L29" s="86"/>
      <c r="M29" s="87"/>
      <c r="N29" s="88">
        <f t="shared" si="0"/>
      </c>
      <c r="O29" s="89">
        <f t="shared" si="1"/>
      </c>
      <c r="Q29" s="51" t="s">
        <v>16</v>
      </c>
      <c r="R29" s="83">
        <f t="shared" si="2"/>
        <v>0</v>
      </c>
    </row>
    <row r="30" spans="1:18" ht="18.75" customHeight="1">
      <c r="A30" s="55">
        <v>16</v>
      </c>
      <c r="B30" s="174"/>
      <c r="C30" s="90"/>
      <c r="D30" s="90">
        <f>IF(C30="","",VLOOKUP($C30,'登録データ'!$A:$F,2,FALSE))</f>
      </c>
      <c r="E30" s="91">
        <f>IF(D30="","",VLOOKUP($C30,'登録データ'!$A:$F,3,FALSE))</f>
      </c>
      <c r="F30" s="92">
        <f>IF(E30="","",VLOOKUP($C30,'登録データ'!$A:$F,4,FALSE))</f>
      </c>
      <c r="G30" s="91">
        <f>IF(F30="","",VLOOKUP($C30,'登録データ'!$A:$F,5,FALSE))</f>
      </c>
      <c r="H30" s="90">
        <f>IF(G30="","",VLOOKUP($C30,'登録データ'!$A:$F,6,FALSE))</f>
      </c>
      <c r="I30" s="53"/>
      <c r="J30" s="53"/>
      <c r="K30" s="53"/>
      <c r="L30" s="93"/>
      <c r="M30" s="94"/>
      <c r="N30" s="97">
        <f t="shared" si="0"/>
      </c>
      <c r="O30" s="96">
        <f t="shared" si="1"/>
      </c>
      <c r="Q30" s="51" t="s">
        <v>17</v>
      </c>
      <c r="R30" s="83">
        <f t="shared" si="2"/>
        <v>0</v>
      </c>
    </row>
    <row r="31" spans="1:18" ht="18.75" customHeight="1">
      <c r="A31" s="55">
        <v>17</v>
      </c>
      <c r="B31" s="172"/>
      <c r="C31" s="77"/>
      <c r="D31" s="77">
        <f>IF(C31="","",VLOOKUP($C31,'登録データ'!$A:$F,2,FALSE))</f>
      </c>
      <c r="E31" s="78">
        <f>IF(D31="","",VLOOKUP($C31,'登録データ'!$A:$F,3,FALSE))</f>
      </c>
      <c r="F31" s="79">
        <f>IF(E31="","",VLOOKUP($C31,'登録データ'!$A:$F,4,FALSE))</f>
      </c>
      <c r="G31" s="78">
        <f>IF(F31="","",VLOOKUP($C31,'登録データ'!$A:$F,5,FALSE))</f>
      </c>
      <c r="H31" s="77">
        <f>IF(G31="","",VLOOKUP($C31,'登録データ'!$A:$F,6,FALSE))</f>
      </c>
      <c r="I31" s="50"/>
      <c r="J31" s="50"/>
      <c r="K31" s="50"/>
      <c r="L31" s="79"/>
      <c r="M31" s="80"/>
      <c r="N31" s="81">
        <f t="shared" si="0"/>
      </c>
      <c r="O31" s="82">
        <f t="shared" si="1"/>
      </c>
      <c r="Q31" s="51" t="s">
        <v>18</v>
      </c>
      <c r="R31" s="83">
        <f t="shared" si="2"/>
        <v>0</v>
      </c>
    </row>
    <row r="32" spans="1:18" ht="18.75" customHeight="1">
      <c r="A32" s="55">
        <v>18</v>
      </c>
      <c r="B32" s="172"/>
      <c r="C32" s="77"/>
      <c r="D32" s="77">
        <f>IF(C32="","",VLOOKUP($C32,'登録データ'!$A:$F,2,FALSE))</f>
      </c>
      <c r="E32" s="78">
        <f>IF(D32="","",VLOOKUP($C32,'登録データ'!$A:$F,3,FALSE))</f>
      </c>
      <c r="F32" s="79">
        <f>IF(E32="","",VLOOKUP($C32,'登録データ'!$A:$F,4,FALSE))</f>
      </c>
      <c r="G32" s="78">
        <f>IF(F32="","",VLOOKUP($C32,'登録データ'!$A:$F,5,FALSE))</f>
      </c>
      <c r="H32" s="77">
        <f>IF(G32="","",VLOOKUP($C32,'登録データ'!$A:$F,6,FALSE))</f>
      </c>
      <c r="I32" s="50"/>
      <c r="J32" s="50"/>
      <c r="K32" s="50"/>
      <c r="L32" s="79"/>
      <c r="M32" s="80"/>
      <c r="N32" s="81">
        <f t="shared" si="0"/>
      </c>
      <c r="O32" s="82">
        <f t="shared" si="1"/>
      </c>
      <c r="Q32" s="51" t="s">
        <v>21</v>
      </c>
      <c r="R32" s="83">
        <f t="shared" si="2"/>
        <v>0</v>
      </c>
    </row>
    <row r="33" spans="1:18" ht="18.75" customHeight="1">
      <c r="A33" s="55">
        <v>19</v>
      </c>
      <c r="B33" s="172"/>
      <c r="C33" s="77"/>
      <c r="D33" s="77">
        <f>IF(C33="","",VLOOKUP($C33,'登録データ'!$A:$F,2,FALSE))</f>
      </c>
      <c r="E33" s="78">
        <f>IF(D33="","",VLOOKUP($C33,'登録データ'!$A:$F,3,FALSE))</f>
      </c>
      <c r="F33" s="79">
        <f>IF(E33="","",VLOOKUP($C33,'登録データ'!$A:$F,4,FALSE))</f>
      </c>
      <c r="G33" s="78">
        <f>IF(F33="","",VLOOKUP($C33,'登録データ'!$A:$F,5,FALSE))</f>
      </c>
      <c r="H33" s="77">
        <f>IF(G33="","",VLOOKUP($C33,'登録データ'!$A:$F,6,FALSE))</f>
      </c>
      <c r="I33" s="50"/>
      <c r="J33" s="50"/>
      <c r="K33" s="50"/>
      <c r="L33" s="79"/>
      <c r="M33" s="80"/>
      <c r="N33" s="81">
        <f t="shared" si="0"/>
      </c>
      <c r="O33" s="82">
        <f t="shared" si="1"/>
      </c>
      <c r="Q33" s="51" t="s">
        <v>22</v>
      </c>
      <c r="R33" s="83">
        <f t="shared" si="2"/>
        <v>0</v>
      </c>
    </row>
    <row r="34" spans="1:18" ht="18.75" customHeight="1">
      <c r="A34" s="55">
        <v>20</v>
      </c>
      <c r="B34" s="173"/>
      <c r="C34" s="84"/>
      <c r="D34" s="84">
        <f>IF(C34="","",VLOOKUP($C34,'登録データ'!$A:$F,2,FALSE))</f>
      </c>
      <c r="E34" s="85">
        <f>IF(D34="","",VLOOKUP($C34,'登録データ'!$A:$F,3,FALSE))</f>
      </c>
      <c r="F34" s="86">
        <f>IF(E34="","",VLOOKUP($C34,'登録データ'!$A:$F,4,FALSE))</f>
      </c>
      <c r="G34" s="85">
        <f>IF(F34="","",VLOOKUP($C34,'登録データ'!$A:$F,5,FALSE))</f>
      </c>
      <c r="H34" s="84">
        <f>IF(G34="","",VLOOKUP($C34,'登録データ'!$A:$F,6,FALSE))</f>
      </c>
      <c r="I34" s="52"/>
      <c r="J34" s="52"/>
      <c r="K34" s="52"/>
      <c r="L34" s="86"/>
      <c r="M34" s="87"/>
      <c r="N34" s="88">
        <f t="shared" si="0"/>
      </c>
      <c r="O34" s="89">
        <f t="shared" si="1"/>
      </c>
      <c r="Q34" s="51" t="s">
        <v>19</v>
      </c>
      <c r="R34" s="83">
        <f t="shared" si="2"/>
        <v>0</v>
      </c>
    </row>
    <row r="35" spans="1:18" ht="18.75" customHeight="1">
      <c r="A35" s="55">
        <v>21</v>
      </c>
      <c r="B35" s="174"/>
      <c r="C35" s="90"/>
      <c r="D35" s="90">
        <f>IF(C35="","",VLOOKUP($C35,'登録データ'!$A:$F,2,FALSE))</f>
      </c>
      <c r="E35" s="91">
        <f>IF(D35="","",VLOOKUP($C35,'登録データ'!$A:$F,3,FALSE))</f>
      </c>
      <c r="F35" s="92">
        <f>IF(E35="","",VLOOKUP($C35,'登録データ'!$A:$F,4,FALSE))</f>
      </c>
      <c r="G35" s="91">
        <f>IF(F35="","",VLOOKUP($C35,'登録データ'!$A:$F,5,FALSE))</f>
      </c>
      <c r="H35" s="90">
        <f>IF(G35="","",VLOOKUP($C35,'登録データ'!$A:$F,6,FALSE))</f>
      </c>
      <c r="I35" s="53"/>
      <c r="J35" s="53"/>
      <c r="K35" s="53"/>
      <c r="L35" s="93"/>
      <c r="M35" s="94"/>
      <c r="N35" s="95">
        <f t="shared" si="0"/>
      </c>
      <c r="O35" s="96">
        <f t="shared" si="1"/>
      </c>
      <c r="Q35" s="51" t="s">
        <v>296</v>
      </c>
      <c r="R35" s="83">
        <f>COUNTIF($L$15:$L$44,Q35)</f>
        <v>0</v>
      </c>
    </row>
    <row r="36" spans="1:18" ht="18.75" customHeight="1">
      <c r="A36" s="55">
        <v>22</v>
      </c>
      <c r="B36" s="172"/>
      <c r="C36" s="77"/>
      <c r="D36" s="77">
        <f>IF(C36="","",VLOOKUP($C36,'登録データ'!$A:$F,2,FALSE))</f>
      </c>
      <c r="E36" s="78">
        <f>IF(D36="","",VLOOKUP($C36,'登録データ'!$A:$F,3,FALSE))</f>
      </c>
      <c r="F36" s="79">
        <f>IF(E36="","",VLOOKUP($C36,'登録データ'!$A:$F,4,FALSE))</f>
      </c>
      <c r="G36" s="78">
        <f>IF(F36="","",VLOOKUP($C36,'登録データ'!$A:$F,5,FALSE))</f>
      </c>
      <c r="H36" s="77">
        <f>IF(G36="","",VLOOKUP($C36,'登録データ'!$A:$F,6,FALSE))</f>
      </c>
      <c r="I36" s="50"/>
      <c r="J36" s="50"/>
      <c r="K36" s="50"/>
      <c r="L36" s="79"/>
      <c r="M36" s="80"/>
      <c r="N36" s="81">
        <f t="shared" si="0"/>
      </c>
      <c r="O36" s="82">
        <f t="shared" si="1"/>
      </c>
      <c r="Q36" s="51" t="s">
        <v>297</v>
      </c>
      <c r="R36" s="83">
        <f>COUNTIF($M$15:$M$44,P36)</f>
        <v>0</v>
      </c>
    </row>
    <row r="37" spans="1:18" ht="18.75" customHeight="1">
      <c r="A37" s="55">
        <v>23</v>
      </c>
      <c r="B37" s="172"/>
      <c r="C37" s="77"/>
      <c r="D37" s="77">
        <f>IF(C37="","",VLOOKUP($C37,'登録データ'!$A:$F,2,FALSE))</f>
      </c>
      <c r="E37" s="78">
        <f>IF(D37="","",VLOOKUP($C37,'登録データ'!$A:$F,3,FALSE))</f>
      </c>
      <c r="F37" s="79">
        <f>IF(E37="","",VLOOKUP($C37,'登録データ'!$A:$F,4,FALSE))</f>
      </c>
      <c r="G37" s="78">
        <f>IF(F37="","",VLOOKUP($C37,'登録データ'!$A:$F,5,FALSE))</f>
      </c>
      <c r="H37" s="77">
        <f>IF(G37="","",VLOOKUP($C37,'登録データ'!$A:$F,6,FALSE))</f>
      </c>
      <c r="I37" s="50"/>
      <c r="J37" s="50"/>
      <c r="K37" s="50"/>
      <c r="L37" s="79"/>
      <c r="M37" s="80"/>
      <c r="N37" s="81">
        <f t="shared" si="0"/>
      </c>
      <c r="O37" s="82">
        <f t="shared" si="1"/>
      </c>
      <c r="Q37" s="168"/>
      <c r="R37" s="169"/>
    </row>
    <row r="38" spans="1:18" ht="18.75" customHeight="1">
      <c r="A38" s="55">
        <v>24</v>
      </c>
      <c r="B38" s="172"/>
      <c r="C38" s="77"/>
      <c r="D38" s="77">
        <f>IF(C38="","",VLOOKUP($C38,'登録データ'!$A:$F,2,FALSE))</f>
      </c>
      <c r="E38" s="78">
        <f>IF(D38="","",VLOOKUP($C38,'登録データ'!$A:$F,3,FALSE))</f>
      </c>
      <c r="F38" s="79">
        <f>IF(E38="","",VLOOKUP($C38,'登録データ'!$A:$F,4,FALSE))</f>
      </c>
      <c r="G38" s="78">
        <f>IF(F38="","",VLOOKUP($C38,'登録データ'!$A:$F,5,FALSE))</f>
      </c>
      <c r="H38" s="77">
        <f>IF(G38="","",VLOOKUP($C38,'登録データ'!$A:$F,6,FALSE))</f>
      </c>
      <c r="I38" s="50"/>
      <c r="J38" s="50"/>
      <c r="K38" s="50"/>
      <c r="L38" s="79"/>
      <c r="M38" s="80"/>
      <c r="N38" s="81">
        <f t="shared" si="0"/>
      </c>
      <c r="O38" s="82">
        <f t="shared" si="1"/>
      </c>
      <c r="Q38" s="5"/>
      <c r="R38" s="170"/>
    </row>
    <row r="39" spans="1:15" ht="18.75" customHeight="1">
      <c r="A39" s="55">
        <v>25</v>
      </c>
      <c r="B39" s="173"/>
      <c r="C39" s="84"/>
      <c r="D39" s="84">
        <f>IF(C39="","",VLOOKUP($C39,'登録データ'!$A:$F,2,FALSE))</f>
      </c>
      <c r="E39" s="85">
        <f>IF(D39="","",VLOOKUP($C39,'登録データ'!$A:$F,3,FALSE))</f>
      </c>
      <c r="F39" s="86">
        <f>IF(E39="","",VLOOKUP($C39,'登録データ'!$A:$F,4,FALSE))</f>
      </c>
      <c r="G39" s="85">
        <f>IF(F39="","",VLOOKUP($C39,'登録データ'!$A:$F,5,FALSE))</f>
      </c>
      <c r="H39" s="84">
        <f>IF(G39="","",VLOOKUP($C39,'登録データ'!$A:$F,6,FALSE))</f>
      </c>
      <c r="I39" s="52"/>
      <c r="J39" s="52"/>
      <c r="K39" s="52"/>
      <c r="L39" s="86"/>
      <c r="M39" s="87"/>
      <c r="N39" s="88">
        <f t="shared" si="0"/>
      </c>
      <c r="O39" s="89">
        <f t="shared" si="1"/>
      </c>
    </row>
    <row r="40" spans="1:15" ht="18.75" customHeight="1">
      <c r="A40" s="55">
        <v>26</v>
      </c>
      <c r="B40" s="174"/>
      <c r="C40" s="90"/>
      <c r="D40" s="90">
        <f>IF(C40="","",VLOOKUP($C40,'登録データ'!$A:$F,2,FALSE))</f>
      </c>
      <c r="E40" s="91">
        <f>IF(D40="","",VLOOKUP($C40,'登録データ'!$A:$F,3,FALSE))</f>
      </c>
      <c r="F40" s="92">
        <f>IF(E40="","",VLOOKUP($C40,'登録データ'!$A:$F,4,FALSE))</f>
      </c>
      <c r="G40" s="91">
        <f>IF(F40="","",VLOOKUP($C40,'登録データ'!$A:$F,5,FALSE))</f>
      </c>
      <c r="H40" s="90">
        <f>IF(G40="","",VLOOKUP($C40,'登録データ'!$A:$F,6,FALSE))</f>
      </c>
      <c r="I40" s="53"/>
      <c r="J40" s="53"/>
      <c r="K40" s="53"/>
      <c r="L40" s="93"/>
      <c r="M40" s="94"/>
      <c r="N40" s="95">
        <f t="shared" si="0"/>
      </c>
      <c r="O40" s="96">
        <f t="shared" si="1"/>
      </c>
    </row>
    <row r="41" spans="1:15" ht="18.75" customHeight="1">
      <c r="A41" s="55">
        <v>27</v>
      </c>
      <c r="B41" s="172"/>
      <c r="C41" s="77"/>
      <c r="D41" s="77">
        <f>IF(C41="","",VLOOKUP($C41,'登録データ'!$A:$F,2,FALSE))</f>
      </c>
      <c r="E41" s="78">
        <f>IF(D41="","",VLOOKUP($C41,'登録データ'!$A:$F,3,FALSE))</f>
      </c>
      <c r="F41" s="79">
        <f>IF(E41="","",VLOOKUP($C41,'登録データ'!$A:$F,4,FALSE))</f>
      </c>
      <c r="G41" s="78">
        <f>IF(F41="","",VLOOKUP($C41,'登録データ'!$A:$F,5,FALSE))</f>
      </c>
      <c r="H41" s="77">
        <f>IF(G41="","",VLOOKUP($C41,'登録データ'!$A:$F,6,FALSE))</f>
      </c>
      <c r="I41" s="50"/>
      <c r="J41" s="50"/>
      <c r="K41" s="50"/>
      <c r="L41" s="79"/>
      <c r="M41" s="80"/>
      <c r="N41" s="81">
        <f t="shared" si="0"/>
      </c>
      <c r="O41" s="82">
        <f t="shared" si="1"/>
      </c>
    </row>
    <row r="42" spans="1:15" ht="18.75" customHeight="1">
      <c r="A42" s="55">
        <v>28</v>
      </c>
      <c r="B42" s="172"/>
      <c r="C42" s="77"/>
      <c r="D42" s="77">
        <f>IF(C42="","",VLOOKUP($C42,'登録データ'!$A:$F,2,FALSE))</f>
      </c>
      <c r="E42" s="78">
        <f>IF(D42="","",VLOOKUP($C42,'登録データ'!$A:$F,3,FALSE))</f>
      </c>
      <c r="F42" s="79">
        <f>IF(E42="","",VLOOKUP($C42,'登録データ'!$A:$F,4,FALSE))</f>
      </c>
      <c r="G42" s="78">
        <f>IF(F42="","",VLOOKUP($C42,'登録データ'!$A:$F,5,FALSE))</f>
      </c>
      <c r="H42" s="77">
        <f>IF(G42="","",VLOOKUP($C42,'登録データ'!$A:$F,6,FALSE))</f>
      </c>
      <c r="I42" s="50"/>
      <c r="J42" s="50"/>
      <c r="K42" s="50"/>
      <c r="L42" s="79"/>
      <c r="M42" s="80"/>
      <c r="N42" s="81">
        <f t="shared" si="0"/>
      </c>
      <c r="O42" s="82">
        <f t="shared" si="1"/>
      </c>
    </row>
    <row r="43" spans="1:15" ht="18.75" customHeight="1">
      <c r="A43" s="55">
        <v>29</v>
      </c>
      <c r="B43" s="172"/>
      <c r="C43" s="77"/>
      <c r="D43" s="77">
        <f>IF(C43="","",VLOOKUP($C43,'登録データ'!$A:$F,2,FALSE))</f>
      </c>
      <c r="E43" s="78">
        <f>IF(D43="","",VLOOKUP($C43,'登録データ'!$A:$F,3,FALSE))</f>
      </c>
      <c r="F43" s="79">
        <f>IF(E43="","",VLOOKUP($C43,'登録データ'!$A:$F,4,FALSE))</f>
      </c>
      <c r="G43" s="78">
        <f>IF(F43="","",VLOOKUP($C43,'登録データ'!$A:$F,5,FALSE))</f>
      </c>
      <c r="H43" s="77">
        <f>IF(G43="","",VLOOKUP($C43,'登録データ'!$A:$F,6,FALSE))</f>
      </c>
      <c r="I43" s="50"/>
      <c r="J43" s="50"/>
      <c r="K43" s="50"/>
      <c r="L43" s="79"/>
      <c r="M43" s="80"/>
      <c r="N43" s="81">
        <f t="shared" si="0"/>
      </c>
      <c r="O43" s="82">
        <f t="shared" si="1"/>
      </c>
    </row>
    <row r="44" spans="1:15" ht="18.75" customHeight="1" thickBot="1">
      <c r="A44" s="55">
        <v>30</v>
      </c>
      <c r="B44" s="175"/>
      <c r="C44" s="98"/>
      <c r="D44" s="98">
        <f>IF(C44="","",VLOOKUP($C44,'登録データ'!$A:$F,2,FALSE))</f>
      </c>
      <c r="E44" s="99">
        <f>IF(D44="","",VLOOKUP($C44,'登録データ'!$A:$F,3,FALSE))</f>
      </c>
      <c r="F44" s="100">
        <f>IF(E44="","",VLOOKUP($C44,'登録データ'!$A:$F,4,FALSE))</f>
      </c>
      <c r="G44" s="99">
        <f>IF(F44="","",VLOOKUP($C44,'登録データ'!$A:$F,5,FALSE))</f>
      </c>
      <c r="H44" s="98">
        <f>IF(G44="","",VLOOKUP($C44,'登録データ'!$A:$F,6,FALSE))</f>
      </c>
      <c r="I44" s="54"/>
      <c r="J44" s="54"/>
      <c r="K44" s="54"/>
      <c r="L44" s="100"/>
      <c r="M44" s="101"/>
      <c r="N44" s="102">
        <f t="shared" si="0"/>
      </c>
      <c r="O44" s="103">
        <f t="shared" si="1"/>
      </c>
    </row>
    <row r="45" spans="7:14" ht="6" customHeight="1" thickBot="1">
      <c r="G45" s="58"/>
      <c r="H45" s="58"/>
      <c r="I45" s="58"/>
      <c r="J45" s="58"/>
      <c r="K45" s="58"/>
      <c r="L45" s="58"/>
      <c r="M45" s="58"/>
      <c r="N45" s="58"/>
    </row>
    <row r="46" spans="3:14" ht="24.75" customHeight="1" thickBot="1">
      <c r="C46" s="55"/>
      <c r="D46" s="55"/>
      <c r="E46" s="108"/>
      <c r="F46" s="116" t="s">
        <v>247</v>
      </c>
      <c r="G46" s="206">
        <f>30-COUNTIF($D$15:$D$44,"")</f>
        <v>0</v>
      </c>
      <c r="H46" s="206"/>
      <c r="I46" s="117" t="s">
        <v>646</v>
      </c>
      <c r="J46" s="5" t="s">
        <v>647</v>
      </c>
      <c r="K46" s="104"/>
      <c r="L46" s="58"/>
      <c r="M46" s="58"/>
      <c r="N46" s="58"/>
    </row>
    <row r="47" spans="3:15" ht="15" customHeight="1">
      <c r="C47" s="55"/>
      <c r="D47" s="55"/>
      <c r="E47" s="55"/>
      <c r="F47" s="55"/>
      <c r="G47" s="58"/>
      <c r="H47" s="58"/>
      <c r="I47" s="58"/>
      <c r="J47" s="58"/>
      <c r="K47" s="58"/>
      <c r="L47" s="58"/>
      <c r="M47" s="58"/>
      <c r="N47" s="58"/>
      <c r="O47" s="58"/>
    </row>
    <row r="48" spans="3:15" ht="15" customHeight="1">
      <c r="C48" s="120" t="s">
        <v>32</v>
      </c>
      <c r="D48" s="105"/>
      <c r="E48" s="105"/>
      <c r="F48" s="105"/>
      <c r="H48" s="58"/>
      <c r="I48" s="58"/>
      <c r="J48" s="58"/>
      <c r="K48" s="58"/>
      <c r="L48" s="58"/>
      <c r="M48" s="58"/>
      <c r="N48" s="58"/>
      <c r="O48" s="58"/>
    </row>
    <row r="49" spans="3:15" ht="15" customHeight="1">
      <c r="C49" s="120" t="s">
        <v>33</v>
      </c>
      <c r="D49" s="105"/>
      <c r="E49" s="105"/>
      <c r="F49" s="105"/>
      <c r="H49" s="58"/>
      <c r="I49" s="58"/>
      <c r="J49" s="58"/>
      <c r="K49" s="58"/>
      <c r="L49" s="58"/>
      <c r="M49" s="58"/>
      <c r="N49" s="58"/>
      <c r="O49" s="58"/>
    </row>
    <row r="50" spans="3:15" ht="15" customHeight="1">
      <c r="C50" s="55"/>
      <c r="D50" s="55"/>
      <c r="E50" s="55"/>
      <c r="F50" s="55"/>
      <c r="G50" s="58"/>
      <c r="H50" s="58"/>
      <c r="I50" s="58"/>
      <c r="J50" s="58"/>
      <c r="K50" s="58"/>
      <c r="L50" s="58"/>
      <c r="M50" s="58"/>
      <c r="N50" s="58"/>
      <c r="O50" s="58"/>
    </row>
    <row r="51" spans="3:15" ht="15" customHeight="1">
      <c r="C51" s="55"/>
      <c r="D51" s="55"/>
      <c r="E51" s="55"/>
      <c r="F51" s="55"/>
      <c r="G51" s="58"/>
      <c r="H51" s="58"/>
      <c r="I51" s="58"/>
      <c r="J51" s="58"/>
      <c r="K51" s="58"/>
      <c r="L51" s="58"/>
      <c r="M51" s="58"/>
      <c r="N51" s="58"/>
      <c r="O51" s="58"/>
    </row>
    <row r="52" spans="3:15" ht="15" customHeight="1">
      <c r="C52" s="55"/>
      <c r="D52" s="55"/>
      <c r="E52" s="55"/>
      <c r="F52" s="55"/>
      <c r="G52" s="194" t="s">
        <v>614</v>
      </c>
      <c r="H52" s="194"/>
      <c r="I52" s="194"/>
      <c r="J52" s="194"/>
      <c r="K52" s="194"/>
      <c r="L52" s="58"/>
      <c r="M52" s="58"/>
      <c r="N52" s="58"/>
      <c r="O52" s="58"/>
    </row>
    <row r="53" spans="3:15" ht="15" customHeight="1">
      <c r="C53" s="104"/>
      <c r="D53" s="104"/>
      <c r="E53" s="104"/>
      <c r="F53" s="104"/>
      <c r="G53" s="58"/>
      <c r="H53" s="166"/>
      <c r="I53" s="166"/>
      <c r="J53" s="166"/>
      <c r="K53" s="166"/>
      <c r="L53" s="166"/>
      <c r="M53" s="166"/>
      <c r="N53" s="166"/>
      <c r="O53" s="166"/>
    </row>
    <row r="54" spans="3:15" ht="18.75" customHeight="1">
      <c r="C54" s="177" t="s">
        <v>680</v>
      </c>
      <c r="D54" s="163"/>
      <c r="E54" s="104"/>
      <c r="F54" s="104"/>
      <c r="G54" s="58"/>
      <c r="H54" s="179">
        <f>IF(M4="","",VLOOKUP($M$4,$S:$Y,7,FALSE))</f>
      </c>
      <c r="I54" s="179"/>
      <c r="J54" s="179"/>
      <c r="K54" s="179"/>
      <c r="L54" s="164" t="s">
        <v>720</v>
      </c>
      <c r="M54" s="165"/>
      <c r="N54" s="165"/>
      <c r="O54" s="167" t="s">
        <v>319</v>
      </c>
    </row>
    <row r="55" spans="3:15" ht="18.75" customHeight="1">
      <c r="C55" s="178"/>
      <c r="D55" s="163"/>
      <c r="E55" s="106"/>
      <c r="F55" s="107"/>
      <c r="G55" s="58"/>
      <c r="I55" s="58"/>
      <c r="J55" s="58"/>
      <c r="K55" s="58"/>
      <c r="L55" s="58"/>
      <c r="M55" s="58"/>
      <c r="N55" s="58"/>
      <c r="O55" s="58"/>
    </row>
    <row r="56" spans="3:15" ht="15" customHeight="1">
      <c r="C56" s="108" t="s">
        <v>35</v>
      </c>
      <c r="D56" s="106"/>
      <c r="E56" s="106"/>
      <c r="F56" s="109"/>
      <c r="G56" s="58"/>
      <c r="J56" s="58" t="s">
        <v>461</v>
      </c>
      <c r="L56" s="58"/>
      <c r="M56" s="58"/>
      <c r="N56" s="58"/>
      <c r="O56" s="58"/>
    </row>
    <row r="57" spans="3:15" ht="15" customHeight="1">
      <c r="C57" s="108"/>
      <c r="D57" s="106"/>
      <c r="E57" s="106"/>
      <c r="F57" s="109"/>
      <c r="G57" s="58"/>
      <c r="J57" s="58" t="s">
        <v>34</v>
      </c>
      <c r="L57" s="58"/>
      <c r="M57" s="58"/>
      <c r="N57" s="58"/>
      <c r="O57" s="58"/>
    </row>
    <row r="67" spans="20:25" ht="13.5">
      <c r="T67" s="56" t="s">
        <v>50</v>
      </c>
      <c r="U67" s="56" t="s">
        <v>51</v>
      </c>
      <c r="V67" s="56" t="s">
        <v>52</v>
      </c>
      <c r="W67" s="56" t="s">
        <v>53</v>
      </c>
      <c r="X67" s="56" t="s">
        <v>717</v>
      </c>
      <c r="Y67" s="55" t="s">
        <v>719</v>
      </c>
    </row>
    <row r="68" spans="19:25" ht="13.5">
      <c r="S68" s="56">
        <v>1</v>
      </c>
      <c r="T68" s="56" t="s">
        <v>103</v>
      </c>
      <c r="U68" s="56" t="s">
        <v>104</v>
      </c>
      <c r="V68" s="56" t="s">
        <v>105</v>
      </c>
      <c r="W68" s="56" t="s">
        <v>381</v>
      </c>
      <c r="X68" s="56" t="s">
        <v>718</v>
      </c>
      <c r="Y68" s="55" t="str">
        <f>T68&amp;X68</f>
        <v>辺土名高等学校</v>
      </c>
    </row>
    <row r="69" spans="19:25" ht="13.5">
      <c r="S69" s="56">
        <v>2</v>
      </c>
      <c r="T69" s="56" t="s">
        <v>156</v>
      </c>
      <c r="U69" s="56" t="s">
        <v>157</v>
      </c>
      <c r="V69" s="56" t="s">
        <v>158</v>
      </c>
      <c r="W69" s="56" t="s">
        <v>382</v>
      </c>
      <c r="X69" s="56" t="s">
        <v>718</v>
      </c>
      <c r="Y69" s="55" t="str">
        <f aca="true" t="shared" si="3" ref="Y69:Y132">T69&amp;X69</f>
        <v>北山高等学校</v>
      </c>
    </row>
    <row r="70" spans="19:25" ht="13.5">
      <c r="S70" s="56">
        <v>3</v>
      </c>
      <c r="T70" s="56" t="s">
        <v>218</v>
      </c>
      <c r="U70" s="56" t="s">
        <v>219</v>
      </c>
      <c r="V70" s="56" t="s">
        <v>220</v>
      </c>
      <c r="W70" s="56" t="s">
        <v>383</v>
      </c>
      <c r="X70" s="56" t="s">
        <v>718</v>
      </c>
      <c r="Y70" s="55" t="str">
        <f t="shared" si="3"/>
        <v>本部高等学校</v>
      </c>
    </row>
    <row r="71" spans="19:25" ht="13.5">
      <c r="S71" s="56">
        <v>4</v>
      </c>
      <c r="T71" s="56" t="s">
        <v>239</v>
      </c>
      <c r="U71" s="56" t="s">
        <v>240</v>
      </c>
      <c r="V71" s="56" t="s">
        <v>241</v>
      </c>
      <c r="W71" s="56" t="s">
        <v>384</v>
      </c>
      <c r="X71" s="56" t="s">
        <v>718</v>
      </c>
      <c r="Y71" s="55" t="str">
        <f t="shared" si="3"/>
        <v>名護商工高等学校</v>
      </c>
    </row>
    <row r="72" spans="19:25" ht="13.5">
      <c r="S72" s="56">
        <v>5</v>
      </c>
      <c r="T72" s="56" t="s">
        <v>162</v>
      </c>
      <c r="U72" s="56" t="s">
        <v>163</v>
      </c>
      <c r="V72" s="56" t="s">
        <v>164</v>
      </c>
      <c r="W72" s="56" t="s">
        <v>385</v>
      </c>
      <c r="X72" s="56" t="s">
        <v>718</v>
      </c>
      <c r="Y72" s="55" t="str">
        <f t="shared" si="3"/>
        <v>名護高等学校</v>
      </c>
    </row>
    <row r="73" spans="19:25" ht="13.5">
      <c r="S73" s="56">
        <v>6</v>
      </c>
      <c r="T73" s="56" t="s">
        <v>159</v>
      </c>
      <c r="U73" s="56" t="s">
        <v>160</v>
      </c>
      <c r="V73" s="56" t="s">
        <v>161</v>
      </c>
      <c r="W73" s="56" t="s">
        <v>380</v>
      </c>
      <c r="X73" s="56" t="s">
        <v>718</v>
      </c>
      <c r="Y73" s="55" t="str">
        <f t="shared" si="3"/>
        <v>北部農林高等学校</v>
      </c>
    </row>
    <row r="74" spans="3:25" s="58" customFormat="1" ht="13.5">
      <c r="C74" s="110"/>
      <c r="D74" s="110"/>
      <c r="E74" s="110"/>
      <c r="F74" s="110"/>
      <c r="Q74" s="55"/>
      <c r="R74" s="55"/>
      <c r="S74" s="104">
        <v>7</v>
      </c>
      <c r="T74" s="104" t="s">
        <v>242</v>
      </c>
      <c r="U74" s="111" t="s">
        <v>246</v>
      </c>
      <c r="V74" s="112" t="s">
        <v>245</v>
      </c>
      <c r="W74" s="56" t="s">
        <v>379</v>
      </c>
      <c r="X74" s="56" t="s">
        <v>718</v>
      </c>
      <c r="Y74" s="55" t="str">
        <f t="shared" si="3"/>
        <v>沖縄高専高等学校</v>
      </c>
    </row>
    <row r="75" spans="19:25" ht="13.5">
      <c r="S75" s="56">
        <v>8</v>
      </c>
      <c r="T75" s="56" t="s">
        <v>127</v>
      </c>
      <c r="U75" s="56" t="s">
        <v>128</v>
      </c>
      <c r="V75" s="112" t="s">
        <v>378</v>
      </c>
      <c r="W75" s="56" t="s">
        <v>386</v>
      </c>
      <c r="X75" s="56" t="s">
        <v>718</v>
      </c>
      <c r="Y75" s="55" t="str">
        <f t="shared" si="3"/>
        <v>宜野座高等学校</v>
      </c>
    </row>
    <row r="76" spans="19:25" ht="13.5">
      <c r="S76" s="56">
        <v>9</v>
      </c>
      <c r="T76" s="56" t="s">
        <v>89</v>
      </c>
      <c r="U76" s="56" t="s">
        <v>90</v>
      </c>
      <c r="V76" s="56" t="s">
        <v>91</v>
      </c>
      <c r="W76" s="56" t="s">
        <v>387</v>
      </c>
      <c r="X76" s="56" t="s">
        <v>718</v>
      </c>
      <c r="Y76" s="55" t="str">
        <f t="shared" si="3"/>
        <v>石川高等学校</v>
      </c>
    </row>
    <row r="77" spans="17:25" ht="13.5">
      <c r="Q77" s="58"/>
      <c r="R77" s="58"/>
      <c r="S77" s="56">
        <v>10</v>
      </c>
      <c r="T77" s="56" t="s">
        <v>100</v>
      </c>
      <c r="U77" s="56" t="s">
        <v>101</v>
      </c>
      <c r="V77" s="56" t="s">
        <v>102</v>
      </c>
      <c r="W77" s="56" t="s">
        <v>388</v>
      </c>
      <c r="X77" s="56" t="s">
        <v>718</v>
      </c>
      <c r="Y77" s="55" t="str">
        <f t="shared" si="3"/>
        <v>具志川商業高等学校</v>
      </c>
    </row>
    <row r="78" spans="19:25" ht="13.5">
      <c r="S78" s="56">
        <v>11</v>
      </c>
      <c r="T78" s="56" t="s">
        <v>98</v>
      </c>
      <c r="U78" s="56" t="s">
        <v>99</v>
      </c>
      <c r="V78" s="56" t="s">
        <v>88</v>
      </c>
      <c r="W78" s="56" t="s">
        <v>389</v>
      </c>
      <c r="X78" s="56" t="s">
        <v>718</v>
      </c>
      <c r="Y78" s="55" t="str">
        <f t="shared" si="3"/>
        <v>前原高等学校</v>
      </c>
    </row>
    <row r="79" spans="19:25" ht="13.5">
      <c r="S79" s="56">
        <v>12</v>
      </c>
      <c r="T79" s="56" t="s">
        <v>86</v>
      </c>
      <c r="U79" s="56" t="s">
        <v>87</v>
      </c>
      <c r="V79" s="56" t="s">
        <v>88</v>
      </c>
      <c r="W79" s="56" t="s">
        <v>390</v>
      </c>
      <c r="X79" s="56" t="s">
        <v>718</v>
      </c>
      <c r="Y79" s="55" t="str">
        <f t="shared" si="3"/>
        <v>中部農林高等学校</v>
      </c>
    </row>
    <row r="80" spans="19:25" ht="13.5">
      <c r="S80" s="56">
        <v>13</v>
      </c>
      <c r="T80" s="56" t="s">
        <v>95</v>
      </c>
      <c r="U80" s="56" t="s">
        <v>96</v>
      </c>
      <c r="V80" s="56" t="s">
        <v>97</v>
      </c>
      <c r="W80" s="56" t="s">
        <v>391</v>
      </c>
      <c r="X80" s="56" t="s">
        <v>718</v>
      </c>
      <c r="Y80" s="55" t="str">
        <f t="shared" si="3"/>
        <v>具志川高等学校</v>
      </c>
    </row>
    <row r="81" spans="19:25" ht="13.5">
      <c r="S81" s="56">
        <v>14</v>
      </c>
      <c r="T81" s="56" t="s">
        <v>92</v>
      </c>
      <c r="U81" s="56" t="s">
        <v>93</v>
      </c>
      <c r="V81" s="56" t="s">
        <v>94</v>
      </c>
      <c r="W81" s="56" t="s">
        <v>392</v>
      </c>
      <c r="X81" s="56" t="s">
        <v>718</v>
      </c>
      <c r="Y81" s="55" t="str">
        <f t="shared" si="3"/>
        <v>与勝高等学校</v>
      </c>
    </row>
    <row r="82" spans="19:25" ht="13.5">
      <c r="S82" s="56">
        <v>15</v>
      </c>
      <c r="T82" s="56" t="s">
        <v>233</v>
      </c>
      <c r="U82" s="56" t="s">
        <v>234</v>
      </c>
      <c r="V82" s="56" t="s">
        <v>235</v>
      </c>
      <c r="W82" s="56" t="s">
        <v>393</v>
      </c>
      <c r="X82" s="56" t="s">
        <v>718</v>
      </c>
      <c r="Y82" s="55" t="str">
        <f t="shared" si="3"/>
        <v>読谷高等学校</v>
      </c>
    </row>
    <row r="83" spans="19:25" ht="13.5">
      <c r="S83" s="56">
        <v>16</v>
      </c>
      <c r="T83" s="56" t="s">
        <v>121</v>
      </c>
      <c r="U83" s="56" t="s">
        <v>122</v>
      </c>
      <c r="V83" s="56" t="s">
        <v>123</v>
      </c>
      <c r="W83" s="56" t="s">
        <v>394</v>
      </c>
      <c r="X83" s="56" t="s">
        <v>718</v>
      </c>
      <c r="Y83" s="55" t="str">
        <f t="shared" si="3"/>
        <v>嘉手納高等学校</v>
      </c>
    </row>
    <row r="84" spans="19:25" ht="13.5">
      <c r="S84" s="56">
        <v>17</v>
      </c>
      <c r="T84" s="56" t="s">
        <v>115</v>
      </c>
      <c r="U84" s="56" t="s">
        <v>116</v>
      </c>
      <c r="V84" s="56" t="s">
        <v>117</v>
      </c>
      <c r="W84" s="56" t="s">
        <v>395</v>
      </c>
      <c r="X84" s="56" t="s">
        <v>718</v>
      </c>
      <c r="Y84" s="55" t="str">
        <f t="shared" si="3"/>
        <v>美里高等学校</v>
      </c>
    </row>
    <row r="85" spans="19:25" ht="13.5">
      <c r="S85" s="56">
        <v>18</v>
      </c>
      <c r="T85" s="56" t="s">
        <v>109</v>
      </c>
      <c r="U85" s="56" t="s">
        <v>110</v>
      </c>
      <c r="V85" s="56" t="s">
        <v>111</v>
      </c>
      <c r="W85" s="56" t="s">
        <v>396</v>
      </c>
      <c r="X85" s="56" t="s">
        <v>718</v>
      </c>
      <c r="Y85" s="55" t="str">
        <f t="shared" si="3"/>
        <v>美来工科高等学校</v>
      </c>
    </row>
    <row r="86" spans="19:25" ht="13.5">
      <c r="S86" s="56">
        <v>19</v>
      </c>
      <c r="T86" s="56" t="s">
        <v>112</v>
      </c>
      <c r="U86" s="56" t="s">
        <v>113</v>
      </c>
      <c r="V86" s="56" t="s">
        <v>114</v>
      </c>
      <c r="W86" s="56" t="s">
        <v>397</v>
      </c>
      <c r="X86" s="56" t="s">
        <v>718</v>
      </c>
      <c r="Y86" s="55" t="str">
        <f t="shared" si="3"/>
        <v>コザ高等学校</v>
      </c>
    </row>
    <row r="87" spans="19:25" ht="13.5">
      <c r="S87" s="56">
        <v>20</v>
      </c>
      <c r="T87" s="56" t="s">
        <v>106</v>
      </c>
      <c r="U87" s="56" t="s">
        <v>107</v>
      </c>
      <c r="V87" s="56" t="s">
        <v>108</v>
      </c>
      <c r="W87" s="56" t="s">
        <v>398</v>
      </c>
      <c r="X87" s="56" t="s">
        <v>718</v>
      </c>
      <c r="Y87" s="55" t="str">
        <f t="shared" si="3"/>
        <v>美里工業高等学校</v>
      </c>
    </row>
    <row r="88" spans="19:25" ht="13.5">
      <c r="S88" s="56">
        <v>21</v>
      </c>
      <c r="T88" s="56" t="s">
        <v>118</v>
      </c>
      <c r="U88" s="56" t="s">
        <v>119</v>
      </c>
      <c r="V88" s="56" t="s">
        <v>120</v>
      </c>
      <c r="W88" s="56" t="s">
        <v>399</v>
      </c>
      <c r="X88" s="56" t="s">
        <v>718</v>
      </c>
      <c r="Y88" s="55" t="str">
        <f t="shared" si="3"/>
        <v>球陽高等学校</v>
      </c>
    </row>
    <row r="89" spans="19:25" ht="13.5">
      <c r="S89" s="56">
        <v>22</v>
      </c>
      <c r="T89" s="56" t="s">
        <v>144</v>
      </c>
      <c r="U89" s="56" t="s">
        <v>145</v>
      </c>
      <c r="V89" s="56" t="s">
        <v>146</v>
      </c>
      <c r="W89" s="56" t="s">
        <v>400</v>
      </c>
      <c r="X89" s="56" t="s">
        <v>718</v>
      </c>
      <c r="Y89" s="55" t="str">
        <f t="shared" si="3"/>
        <v>北谷高等学校</v>
      </c>
    </row>
    <row r="90" spans="19:25" ht="13.5">
      <c r="S90" s="56">
        <v>23</v>
      </c>
      <c r="T90" s="56" t="s">
        <v>124</v>
      </c>
      <c r="U90" s="56" t="s">
        <v>125</v>
      </c>
      <c r="V90" s="56" t="s">
        <v>126</v>
      </c>
      <c r="W90" s="56" t="s">
        <v>401</v>
      </c>
      <c r="X90" s="56" t="s">
        <v>718</v>
      </c>
      <c r="Y90" s="55" t="str">
        <f t="shared" si="3"/>
        <v>北中城高等学校</v>
      </c>
    </row>
    <row r="91" spans="19:25" ht="13.5">
      <c r="S91" s="56">
        <v>24</v>
      </c>
      <c r="T91" s="56" t="s">
        <v>132</v>
      </c>
      <c r="U91" s="56" t="s">
        <v>133</v>
      </c>
      <c r="V91" s="56" t="s">
        <v>134</v>
      </c>
      <c r="W91" s="56" t="s">
        <v>402</v>
      </c>
      <c r="X91" s="56" t="s">
        <v>718</v>
      </c>
      <c r="Y91" s="55" t="str">
        <f t="shared" si="3"/>
        <v>普天間高等学校</v>
      </c>
    </row>
    <row r="92" spans="19:25" ht="13.5">
      <c r="S92" s="56">
        <v>25</v>
      </c>
      <c r="T92" s="56" t="s">
        <v>129</v>
      </c>
      <c r="U92" s="56" t="s">
        <v>130</v>
      </c>
      <c r="V92" s="56" t="s">
        <v>131</v>
      </c>
      <c r="W92" s="56" t="s">
        <v>403</v>
      </c>
      <c r="X92" s="56" t="s">
        <v>718</v>
      </c>
      <c r="Y92" s="55" t="str">
        <f t="shared" si="3"/>
        <v>中部商業高等学校</v>
      </c>
    </row>
    <row r="93" spans="19:25" ht="13.5">
      <c r="S93" s="56">
        <v>26</v>
      </c>
      <c r="T93" s="56" t="s">
        <v>138</v>
      </c>
      <c r="U93" s="56" t="s">
        <v>139</v>
      </c>
      <c r="V93" s="56" t="s">
        <v>140</v>
      </c>
      <c r="W93" s="56" t="s">
        <v>404</v>
      </c>
      <c r="X93" s="56" t="s">
        <v>718</v>
      </c>
      <c r="Y93" s="55" t="str">
        <f t="shared" si="3"/>
        <v>宜野湾高等学校</v>
      </c>
    </row>
    <row r="94" spans="19:25" ht="13.5">
      <c r="S94" s="56">
        <v>27</v>
      </c>
      <c r="T94" s="56" t="s">
        <v>135</v>
      </c>
      <c r="U94" s="56" t="s">
        <v>136</v>
      </c>
      <c r="V94" s="56" t="s">
        <v>137</v>
      </c>
      <c r="W94" s="56" t="s">
        <v>405</v>
      </c>
      <c r="X94" s="56" t="s">
        <v>718</v>
      </c>
      <c r="Y94" s="55" t="str">
        <f t="shared" si="3"/>
        <v>沖縄カトリック高等学校</v>
      </c>
    </row>
    <row r="95" spans="19:25" ht="13.5">
      <c r="S95" s="56">
        <v>28</v>
      </c>
      <c r="T95" s="56" t="s">
        <v>197</v>
      </c>
      <c r="U95" s="56" t="s">
        <v>198</v>
      </c>
      <c r="V95" s="56" t="s">
        <v>199</v>
      </c>
      <c r="W95" s="56" t="s">
        <v>406</v>
      </c>
      <c r="X95" s="56" t="s">
        <v>718</v>
      </c>
      <c r="Y95" s="55" t="str">
        <f t="shared" si="3"/>
        <v>西原高等学校</v>
      </c>
    </row>
    <row r="96" spans="19:25" ht="13.5">
      <c r="S96" s="56">
        <v>29</v>
      </c>
      <c r="T96" s="56" t="s">
        <v>77</v>
      </c>
      <c r="U96" s="56" t="s">
        <v>78</v>
      </c>
      <c r="V96" s="56" t="s">
        <v>79</v>
      </c>
      <c r="W96" s="56" t="s">
        <v>407</v>
      </c>
      <c r="X96" s="56" t="s">
        <v>718</v>
      </c>
      <c r="Y96" s="55" t="str">
        <f t="shared" si="3"/>
        <v>浦添商業高等学校</v>
      </c>
    </row>
    <row r="97" spans="19:25" ht="13.5">
      <c r="S97" s="56">
        <v>30</v>
      </c>
      <c r="T97" s="56" t="s">
        <v>83</v>
      </c>
      <c r="U97" s="56" t="s">
        <v>84</v>
      </c>
      <c r="V97" s="56" t="s">
        <v>85</v>
      </c>
      <c r="W97" s="56" t="s">
        <v>408</v>
      </c>
      <c r="X97" s="56" t="s">
        <v>718</v>
      </c>
      <c r="Y97" s="55" t="str">
        <f t="shared" si="3"/>
        <v>浦添工業高等学校</v>
      </c>
    </row>
    <row r="98" spans="19:25" ht="13.5">
      <c r="S98" s="56">
        <v>31</v>
      </c>
      <c r="T98" s="56" t="s">
        <v>68</v>
      </c>
      <c r="U98" s="56" t="s">
        <v>69</v>
      </c>
      <c r="V98" s="56" t="s">
        <v>70</v>
      </c>
      <c r="W98" s="56" t="s">
        <v>409</v>
      </c>
      <c r="X98" s="56" t="s">
        <v>718</v>
      </c>
      <c r="Y98" s="55" t="str">
        <f t="shared" si="3"/>
        <v>陽明高等学校</v>
      </c>
    </row>
    <row r="99" spans="19:25" ht="13.5">
      <c r="S99" s="56">
        <v>32</v>
      </c>
      <c r="T99" s="56" t="s">
        <v>71</v>
      </c>
      <c r="U99" s="56" t="s">
        <v>72</v>
      </c>
      <c r="V99" s="56" t="s">
        <v>73</v>
      </c>
      <c r="W99" s="56" t="s">
        <v>410</v>
      </c>
      <c r="X99" s="56" t="s">
        <v>718</v>
      </c>
      <c r="Y99" s="55" t="str">
        <f t="shared" si="3"/>
        <v>昭和薬科大学附属高等学校</v>
      </c>
    </row>
    <row r="100" spans="19:25" ht="13.5">
      <c r="S100" s="56">
        <v>33</v>
      </c>
      <c r="T100" s="56" t="s">
        <v>80</v>
      </c>
      <c r="U100" s="56" t="s">
        <v>81</v>
      </c>
      <c r="V100" s="56" t="s">
        <v>82</v>
      </c>
      <c r="W100" s="56" t="s">
        <v>411</v>
      </c>
      <c r="X100" s="56" t="s">
        <v>718</v>
      </c>
      <c r="Y100" s="55" t="str">
        <f t="shared" si="3"/>
        <v>浦添高等学校</v>
      </c>
    </row>
    <row r="101" spans="19:25" ht="13.5">
      <c r="S101" s="56">
        <v>34</v>
      </c>
      <c r="T101" s="56" t="s">
        <v>74</v>
      </c>
      <c r="U101" s="56" t="s">
        <v>75</v>
      </c>
      <c r="V101" s="56" t="s">
        <v>76</v>
      </c>
      <c r="W101" s="56" t="s">
        <v>412</v>
      </c>
      <c r="X101" s="56" t="s">
        <v>718</v>
      </c>
      <c r="Y101" s="55" t="str">
        <f t="shared" si="3"/>
        <v>那覇工業高等学校</v>
      </c>
    </row>
    <row r="102" spans="19:25" ht="13.5">
      <c r="S102" s="56">
        <v>35</v>
      </c>
      <c r="T102" s="56" t="s">
        <v>180</v>
      </c>
      <c r="U102" s="56" t="s">
        <v>181</v>
      </c>
      <c r="V102" s="56" t="s">
        <v>182</v>
      </c>
      <c r="W102" s="56" t="s">
        <v>413</v>
      </c>
      <c r="X102" s="56" t="s">
        <v>718</v>
      </c>
      <c r="Y102" s="55" t="str">
        <f t="shared" si="3"/>
        <v>那覇国際高等学校</v>
      </c>
    </row>
    <row r="103" spans="19:25" ht="13.5">
      <c r="S103" s="56">
        <v>36</v>
      </c>
      <c r="T103" s="56" t="s">
        <v>185</v>
      </c>
      <c r="U103" s="56" t="s">
        <v>186</v>
      </c>
      <c r="V103" s="56" t="s">
        <v>187</v>
      </c>
      <c r="W103" s="56" t="s">
        <v>414</v>
      </c>
      <c r="X103" s="56" t="s">
        <v>718</v>
      </c>
      <c r="Y103" s="55" t="str">
        <f t="shared" si="3"/>
        <v>興南高等学校</v>
      </c>
    </row>
    <row r="104" spans="19:25" ht="13.5">
      <c r="S104" s="56">
        <v>37</v>
      </c>
      <c r="T104" s="56" t="s">
        <v>174</v>
      </c>
      <c r="U104" s="56" t="s">
        <v>175</v>
      </c>
      <c r="V104" s="56" t="s">
        <v>176</v>
      </c>
      <c r="W104" s="56" t="s">
        <v>415</v>
      </c>
      <c r="X104" s="56" t="s">
        <v>718</v>
      </c>
      <c r="Y104" s="55" t="str">
        <f t="shared" si="3"/>
        <v>首里東高等学校</v>
      </c>
    </row>
    <row r="105" spans="19:25" ht="13.5">
      <c r="S105" s="56">
        <v>38</v>
      </c>
      <c r="T105" s="56" t="s">
        <v>177</v>
      </c>
      <c r="U105" s="56" t="s">
        <v>178</v>
      </c>
      <c r="V105" s="56" t="s">
        <v>179</v>
      </c>
      <c r="W105" s="56" t="s">
        <v>416</v>
      </c>
      <c r="X105" s="56" t="s">
        <v>718</v>
      </c>
      <c r="Y105" s="55" t="str">
        <f t="shared" si="3"/>
        <v>首里高等学校</v>
      </c>
    </row>
    <row r="106" spans="19:25" ht="13.5">
      <c r="S106" s="56">
        <v>39</v>
      </c>
      <c r="T106" s="56" t="s">
        <v>191</v>
      </c>
      <c r="U106" s="56" t="s">
        <v>192</v>
      </c>
      <c r="V106" s="56" t="s">
        <v>193</v>
      </c>
      <c r="W106" s="56" t="s">
        <v>417</v>
      </c>
      <c r="X106" s="56" t="s">
        <v>718</v>
      </c>
      <c r="Y106" s="55" t="str">
        <f t="shared" si="3"/>
        <v>沖縄工業高等学校</v>
      </c>
    </row>
    <row r="107" spans="19:25" ht="13.5">
      <c r="S107" s="56">
        <v>40</v>
      </c>
      <c r="T107" s="56" t="s">
        <v>237</v>
      </c>
      <c r="U107" s="56" t="s">
        <v>238</v>
      </c>
      <c r="V107" s="56" t="s">
        <v>236</v>
      </c>
      <c r="W107" s="56" t="s">
        <v>418</v>
      </c>
      <c r="X107" s="56" t="s">
        <v>718</v>
      </c>
      <c r="Y107" s="55" t="str">
        <f t="shared" si="3"/>
        <v>沖縄尚学高等学校</v>
      </c>
    </row>
    <row r="108" spans="19:25" ht="13.5">
      <c r="S108" s="56">
        <v>41</v>
      </c>
      <c r="T108" s="56" t="s">
        <v>165</v>
      </c>
      <c r="U108" s="56" t="s">
        <v>166</v>
      </c>
      <c r="V108" s="56" t="s">
        <v>167</v>
      </c>
      <c r="W108" s="56" t="s">
        <v>419</v>
      </c>
      <c r="X108" s="56" t="s">
        <v>718</v>
      </c>
      <c r="Y108" s="55" t="str">
        <f t="shared" si="3"/>
        <v>真和志高等学校</v>
      </c>
    </row>
    <row r="109" spans="19:25" ht="13.5">
      <c r="S109" s="56">
        <v>42</v>
      </c>
      <c r="T109" s="56" t="s">
        <v>194</v>
      </c>
      <c r="U109" s="56" t="s">
        <v>195</v>
      </c>
      <c r="V109" s="56" t="s">
        <v>196</v>
      </c>
      <c r="W109" s="56" t="s">
        <v>420</v>
      </c>
      <c r="X109" s="56" t="s">
        <v>718</v>
      </c>
      <c r="Y109" s="55" t="str">
        <f t="shared" si="3"/>
        <v>那覇商業高等学校</v>
      </c>
    </row>
    <row r="110" spans="19:25" ht="13.5">
      <c r="S110" s="56">
        <v>43</v>
      </c>
      <c r="T110" s="56" t="s">
        <v>188</v>
      </c>
      <c r="U110" s="56" t="s">
        <v>189</v>
      </c>
      <c r="V110" s="56" t="s">
        <v>190</v>
      </c>
      <c r="W110" s="56" t="s">
        <v>421</v>
      </c>
      <c r="X110" s="56" t="s">
        <v>718</v>
      </c>
      <c r="Y110" s="55" t="str">
        <f t="shared" si="3"/>
        <v>那覇高等学校</v>
      </c>
    </row>
    <row r="111" spans="19:25" ht="13.5">
      <c r="S111" s="56">
        <v>44</v>
      </c>
      <c r="T111" s="56" t="s">
        <v>168</v>
      </c>
      <c r="U111" s="56" t="s">
        <v>169</v>
      </c>
      <c r="V111" s="56" t="s">
        <v>170</v>
      </c>
      <c r="W111" s="56" t="s">
        <v>422</v>
      </c>
      <c r="X111" s="56" t="s">
        <v>718</v>
      </c>
      <c r="Y111" s="55" t="str">
        <f t="shared" si="3"/>
        <v>小禄高等学校</v>
      </c>
    </row>
    <row r="112" spans="19:25" ht="13.5">
      <c r="S112" s="56">
        <v>45</v>
      </c>
      <c r="T112" s="56" t="s">
        <v>171</v>
      </c>
      <c r="U112" s="56" t="s">
        <v>172</v>
      </c>
      <c r="V112" s="56" t="s">
        <v>173</v>
      </c>
      <c r="W112" s="56" t="s">
        <v>423</v>
      </c>
      <c r="X112" s="56" t="s">
        <v>718</v>
      </c>
      <c r="Y112" s="55" t="str">
        <f t="shared" si="3"/>
        <v>那覇西高等学校</v>
      </c>
    </row>
    <row r="113" spans="19:25" ht="13.5">
      <c r="S113" s="56">
        <v>46</v>
      </c>
      <c r="T113" s="56" t="s">
        <v>200</v>
      </c>
      <c r="U113" s="56" t="s">
        <v>201</v>
      </c>
      <c r="V113" s="56" t="s">
        <v>202</v>
      </c>
      <c r="W113" s="56" t="s">
        <v>424</v>
      </c>
      <c r="X113" s="56" t="s">
        <v>718</v>
      </c>
      <c r="Y113" s="55" t="str">
        <f t="shared" si="3"/>
        <v>開邦高等学校</v>
      </c>
    </row>
    <row r="114" spans="19:25" ht="13.5">
      <c r="S114" s="56">
        <v>47</v>
      </c>
      <c r="T114" s="56" t="s">
        <v>203</v>
      </c>
      <c r="U114" s="56" t="s">
        <v>204</v>
      </c>
      <c r="V114" s="56" t="s">
        <v>205</v>
      </c>
      <c r="W114" s="56" t="s">
        <v>425</v>
      </c>
      <c r="X114" s="56" t="s">
        <v>718</v>
      </c>
      <c r="Y114" s="55" t="str">
        <f t="shared" si="3"/>
        <v>南風原高等学校</v>
      </c>
    </row>
    <row r="115" spans="19:25" ht="13.5">
      <c r="S115" s="56">
        <v>48</v>
      </c>
      <c r="T115" s="56" t="s">
        <v>230</v>
      </c>
      <c r="U115" s="56" t="s">
        <v>231</v>
      </c>
      <c r="V115" s="56" t="s">
        <v>232</v>
      </c>
      <c r="W115" s="56" t="s">
        <v>426</v>
      </c>
      <c r="X115" s="56" t="s">
        <v>718</v>
      </c>
      <c r="Y115" s="55" t="str">
        <f t="shared" si="3"/>
        <v>知念高等学校</v>
      </c>
    </row>
    <row r="116" spans="19:25" ht="13.5">
      <c r="S116" s="56">
        <v>49</v>
      </c>
      <c r="T116" s="56" t="s">
        <v>150</v>
      </c>
      <c r="U116" s="56" t="s">
        <v>151</v>
      </c>
      <c r="V116" s="56" t="s">
        <v>152</v>
      </c>
      <c r="W116" s="56" t="s">
        <v>427</v>
      </c>
      <c r="X116" s="56" t="s">
        <v>718</v>
      </c>
      <c r="Y116" s="55" t="str">
        <f t="shared" si="3"/>
        <v>豊見城高等学校</v>
      </c>
    </row>
    <row r="117" spans="19:25" ht="13.5">
      <c r="S117" s="56">
        <v>50</v>
      </c>
      <c r="T117" s="56" t="s">
        <v>153</v>
      </c>
      <c r="U117" s="56" t="s">
        <v>154</v>
      </c>
      <c r="V117" s="56" t="s">
        <v>155</v>
      </c>
      <c r="W117" s="56" t="s">
        <v>428</v>
      </c>
      <c r="X117" s="56" t="s">
        <v>718</v>
      </c>
      <c r="Y117" s="55" t="str">
        <f t="shared" si="3"/>
        <v>豊見城南高等学校</v>
      </c>
    </row>
    <row r="118" spans="19:25" ht="13.5">
      <c r="S118" s="56">
        <v>51</v>
      </c>
      <c r="T118" s="56" t="s">
        <v>147</v>
      </c>
      <c r="U118" s="56" t="s">
        <v>148</v>
      </c>
      <c r="V118" s="56" t="s">
        <v>149</v>
      </c>
      <c r="W118" s="56" t="s">
        <v>429</v>
      </c>
      <c r="X118" s="56" t="s">
        <v>718</v>
      </c>
      <c r="Y118" s="55" t="str">
        <f t="shared" si="3"/>
        <v>南部農林高等学校</v>
      </c>
    </row>
    <row r="119" spans="19:25" ht="13.5">
      <c r="S119" s="56">
        <v>52</v>
      </c>
      <c r="T119" s="56" t="s">
        <v>227</v>
      </c>
      <c r="U119" s="56" t="s">
        <v>228</v>
      </c>
      <c r="V119" s="56" t="s">
        <v>229</v>
      </c>
      <c r="W119" s="56" t="s">
        <v>430</v>
      </c>
      <c r="X119" s="56" t="s">
        <v>718</v>
      </c>
      <c r="Y119" s="55" t="str">
        <f t="shared" si="3"/>
        <v>南部商業高等学校</v>
      </c>
    </row>
    <row r="120" spans="19:25" ht="13.5">
      <c r="S120" s="56">
        <v>53</v>
      </c>
      <c r="T120" s="56" t="s">
        <v>224</v>
      </c>
      <c r="U120" s="56" t="s">
        <v>225</v>
      </c>
      <c r="V120" s="56" t="s">
        <v>226</v>
      </c>
      <c r="W120" s="56" t="s">
        <v>431</v>
      </c>
      <c r="X120" s="56" t="s">
        <v>718</v>
      </c>
      <c r="Y120" s="55" t="str">
        <f t="shared" si="3"/>
        <v>南部工業高等学校</v>
      </c>
    </row>
    <row r="121" spans="19:25" ht="13.5">
      <c r="S121" s="56">
        <v>54</v>
      </c>
      <c r="T121" s="56" t="s">
        <v>221</v>
      </c>
      <c r="U121" s="56" t="s">
        <v>222</v>
      </c>
      <c r="V121" s="56" t="s">
        <v>223</v>
      </c>
      <c r="W121" s="56" t="s">
        <v>432</v>
      </c>
      <c r="X121" s="56" t="s">
        <v>718</v>
      </c>
      <c r="Y121" s="55" t="str">
        <f t="shared" si="3"/>
        <v>向陽高等学校</v>
      </c>
    </row>
    <row r="122" spans="19:25" ht="13.5">
      <c r="S122" s="56">
        <v>55</v>
      </c>
      <c r="T122" s="56" t="s">
        <v>65</v>
      </c>
      <c r="U122" s="56" t="s">
        <v>66</v>
      </c>
      <c r="V122" s="56" t="s">
        <v>67</v>
      </c>
      <c r="W122" s="56" t="s">
        <v>433</v>
      </c>
      <c r="X122" s="56" t="s">
        <v>718</v>
      </c>
      <c r="Y122" s="55" t="str">
        <f t="shared" si="3"/>
        <v>沖縄水産高等学校</v>
      </c>
    </row>
    <row r="123" spans="19:25" ht="13.5">
      <c r="S123" s="56">
        <v>56</v>
      </c>
      <c r="T123" s="56" t="s">
        <v>62</v>
      </c>
      <c r="U123" s="56" t="s">
        <v>63</v>
      </c>
      <c r="V123" s="56" t="s">
        <v>64</v>
      </c>
      <c r="W123" s="56" t="s">
        <v>434</v>
      </c>
      <c r="X123" s="56" t="s">
        <v>718</v>
      </c>
      <c r="Y123" s="55" t="str">
        <f t="shared" si="3"/>
        <v>糸満高等学校</v>
      </c>
    </row>
    <row r="124" spans="19:25" ht="13.5">
      <c r="S124" s="56">
        <v>57</v>
      </c>
      <c r="T124" s="56" t="s">
        <v>141</v>
      </c>
      <c r="U124" s="56" t="s">
        <v>142</v>
      </c>
      <c r="V124" s="56" t="s">
        <v>143</v>
      </c>
      <c r="W124" s="56" t="s">
        <v>435</v>
      </c>
      <c r="X124" s="56" t="s">
        <v>718</v>
      </c>
      <c r="Y124" s="55" t="str">
        <f t="shared" si="3"/>
        <v>久米島高等学校</v>
      </c>
    </row>
    <row r="125" spans="19:25" ht="13.5">
      <c r="S125" s="56">
        <v>58</v>
      </c>
      <c r="T125" s="56" t="s">
        <v>212</v>
      </c>
      <c r="U125" s="56" t="s">
        <v>213</v>
      </c>
      <c r="V125" s="56" t="s">
        <v>214</v>
      </c>
      <c r="W125" s="56" t="s">
        <v>436</v>
      </c>
      <c r="X125" s="56" t="s">
        <v>718</v>
      </c>
      <c r="Y125" s="55" t="str">
        <f t="shared" si="3"/>
        <v>宮古高等学校</v>
      </c>
    </row>
    <row r="126" spans="19:25" ht="13.5">
      <c r="S126" s="56">
        <v>59</v>
      </c>
      <c r="T126" s="56" t="s">
        <v>209</v>
      </c>
      <c r="U126" s="56" t="s">
        <v>210</v>
      </c>
      <c r="V126" s="56" t="s">
        <v>211</v>
      </c>
      <c r="W126" s="56" t="s">
        <v>437</v>
      </c>
      <c r="X126" s="56" t="s">
        <v>718</v>
      </c>
      <c r="Y126" s="55" t="str">
        <f t="shared" si="3"/>
        <v>宮古総合実業高等学校</v>
      </c>
    </row>
    <row r="127" spans="19:25" ht="13.5">
      <c r="S127" s="56">
        <v>60</v>
      </c>
      <c r="T127" s="56" t="s">
        <v>215</v>
      </c>
      <c r="U127" s="56" t="s">
        <v>216</v>
      </c>
      <c r="V127" s="56" t="s">
        <v>217</v>
      </c>
      <c r="W127" s="56" t="s">
        <v>438</v>
      </c>
      <c r="X127" s="56" t="s">
        <v>718</v>
      </c>
      <c r="Y127" s="55" t="str">
        <f t="shared" si="3"/>
        <v>宮古工業高等学校</v>
      </c>
    </row>
    <row r="128" spans="19:25" ht="13.5">
      <c r="S128" s="56">
        <v>61</v>
      </c>
      <c r="T128" s="56" t="s">
        <v>206</v>
      </c>
      <c r="U128" s="56" t="s">
        <v>207</v>
      </c>
      <c r="V128" s="56" t="s">
        <v>208</v>
      </c>
      <c r="W128" s="56" t="s">
        <v>439</v>
      </c>
      <c r="X128" s="56" t="s">
        <v>718</v>
      </c>
      <c r="Y128" s="55" t="str">
        <f t="shared" si="3"/>
        <v>伊良部高等学校</v>
      </c>
    </row>
    <row r="129" spans="19:25" ht="13.5">
      <c r="S129" s="56">
        <v>62</v>
      </c>
      <c r="T129" s="56" t="s">
        <v>54</v>
      </c>
      <c r="U129" s="56" t="s">
        <v>55</v>
      </c>
      <c r="V129" s="56" t="s">
        <v>56</v>
      </c>
      <c r="W129" s="56" t="s">
        <v>440</v>
      </c>
      <c r="X129" s="56" t="s">
        <v>718</v>
      </c>
      <c r="Y129" s="55" t="str">
        <f t="shared" si="3"/>
        <v>八重山農林高等学校</v>
      </c>
    </row>
    <row r="130" spans="19:25" ht="13.5">
      <c r="S130" s="56">
        <v>63</v>
      </c>
      <c r="T130" s="56" t="s">
        <v>59</v>
      </c>
      <c r="U130" s="56" t="s">
        <v>60</v>
      </c>
      <c r="V130" s="56" t="s">
        <v>61</v>
      </c>
      <c r="W130" s="56" t="s">
        <v>441</v>
      </c>
      <c r="X130" s="56" t="s">
        <v>718</v>
      </c>
      <c r="Y130" s="55" t="str">
        <f t="shared" si="3"/>
        <v>八重山商工高等学校</v>
      </c>
    </row>
    <row r="131" spans="19:25" ht="13.5">
      <c r="S131">
        <v>64</v>
      </c>
      <c r="T131" t="s">
        <v>370</v>
      </c>
      <c r="U131" s="56" t="s">
        <v>57</v>
      </c>
      <c r="V131" s="56" t="s">
        <v>58</v>
      </c>
      <c r="W131" s="56" t="s">
        <v>442</v>
      </c>
      <c r="X131" s="56" t="s">
        <v>718</v>
      </c>
      <c r="Y131" s="55" t="str">
        <f t="shared" si="3"/>
        <v>八重山高等学校</v>
      </c>
    </row>
    <row r="132" spans="3:25" s="58" customFormat="1" ht="13.5">
      <c r="C132" s="110"/>
      <c r="D132" s="110"/>
      <c r="E132" s="110"/>
      <c r="F132" s="110"/>
      <c r="Q132" s="55"/>
      <c r="R132" s="55"/>
      <c r="S132">
        <v>65</v>
      </c>
      <c r="T132" t="s">
        <v>713</v>
      </c>
      <c r="U132" s="56" t="s">
        <v>302</v>
      </c>
      <c r="V132" s="56" t="s">
        <v>304</v>
      </c>
      <c r="W132" s="113" t="s">
        <v>303</v>
      </c>
      <c r="X132" s="56" t="s">
        <v>715</v>
      </c>
      <c r="Y132" s="55" t="str">
        <f t="shared" si="3"/>
        <v>鏡が丘特別支援学校</v>
      </c>
    </row>
    <row r="133" spans="19:25" ht="13.5">
      <c r="S133">
        <v>66</v>
      </c>
      <c r="T133" t="s">
        <v>714</v>
      </c>
      <c r="U133" s="114" t="s">
        <v>243</v>
      </c>
      <c r="V133" s="114" t="s">
        <v>244</v>
      </c>
      <c r="W133" s="115" t="s">
        <v>301</v>
      </c>
      <c r="X133" s="56" t="s">
        <v>715</v>
      </c>
      <c r="Y133" s="55" t="str">
        <f aca="true" t="shared" si="4" ref="Y133:Y148">T133&amp;X133</f>
        <v>沖縄高等特別支援学校</v>
      </c>
    </row>
    <row r="134" spans="19:25" ht="13.5">
      <c r="S134">
        <v>67</v>
      </c>
      <c r="T134" t="s">
        <v>648</v>
      </c>
      <c r="U134" s="56" t="s">
        <v>183</v>
      </c>
      <c r="V134" s="56" t="s">
        <v>184</v>
      </c>
      <c r="W134" s="113" t="s">
        <v>314</v>
      </c>
      <c r="X134" s="114" t="s">
        <v>718</v>
      </c>
      <c r="Y134" s="55" t="str">
        <f t="shared" si="4"/>
        <v>泊高等学校</v>
      </c>
    </row>
    <row r="135" spans="17:25" ht="13.5">
      <c r="Q135" s="58"/>
      <c r="R135" s="58"/>
      <c r="S135">
        <v>68</v>
      </c>
      <c r="T135" t="s">
        <v>649</v>
      </c>
      <c r="U135" s="240" t="s">
        <v>305</v>
      </c>
      <c r="V135" s="240" t="s">
        <v>306</v>
      </c>
      <c r="W135" s="241" t="s">
        <v>315</v>
      </c>
      <c r="X135" s="240" t="s">
        <v>718</v>
      </c>
      <c r="Y135" s="240" t="str">
        <f t="shared" si="4"/>
        <v>星槎国際高等学校</v>
      </c>
    </row>
    <row r="136" spans="19:25" ht="13.5">
      <c r="S136">
        <v>69</v>
      </c>
      <c r="T136" t="s">
        <v>716</v>
      </c>
      <c r="U136" s="242" t="s">
        <v>705</v>
      </c>
      <c r="V136" s="240" t="s">
        <v>706</v>
      </c>
      <c r="W136" s="241" t="s">
        <v>314</v>
      </c>
      <c r="X136" s="240" t="s">
        <v>715</v>
      </c>
      <c r="Y136" s="240" t="str">
        <f t="shared" si="4"/>
        <v>沖縄盲学校</v>
      </c>
    </row>
    <row r="137" spans="19:25" ht="13.5">
      <c r="S137">
        <v>70</v>
      </c>
      <c r="T137" t="s">
        <v>651</v>
      </c>
      <c r="U137" s="240" t="s">
        <v>693</v>
      </c>
      <c r="V137" s="240" t="s">
        <v>694</v>
      </c>
      <c r="W137" s="240" t="s">
        <v>315</v>
      </c>
      <c r="X137" s="240" t="s">
        <v>715</v>
      </c>
      <c r="Y137" s="240" t="str">
        <f t="shared" si="4"/>
        <v>美咲特別支援学校</v>
      </c>
    </row>
    <row r="138" spans="19:25" ht="13.5">
      <c r="S138">
        <v>71</v>
      </c>
      <c r="T138" t="s">
        <v>653</v>
      </c>
      <c r="U138" s="240" t="s">
        <v>707</v>
      </c>
      <c r="V138" s="240" t="s">
        <v>708</v>
      </c>
      <c r="W138" s="240" t="s">
        <v>709</v>
      </c>
      <c r="X138" s="240" t="s">
        <v>718</v>
      </c>
      <c r="Y138" s="240" t="str">
        <f t="shared" si="4"/>
        <v>未来高等学校</v>
      </c>
    </row>
    <row r="139" spans="19:25" ht="13.5">
      <c r="S139">
        <v>72</v>
      </c>
      <c r="T139" t="s">
        <v>654</v>
      </c>
      <c r="U139" s="240" t="s">
        <v>695</v>
      </c>
      <c r="V139" s="240" t="s">
        <v>377</v>
      </c>
      <c r="W139" s="241" t="s">
        <v>316</v>
      </c>
      <c r="X139" s="240" t="s">
        <v>715</v>
      </c>
      <c r="Y139" s="240" t="str">
        <f t="shared" si="4"/>
        <v>宮古特別支援学校</v>
      </c>
    </row>
    <row r="140" spans="19:25" ht="13.5">
      <c r="S140">
        <v>73</v>
      </c>
      <c r="T140" t="s">
        <v>655</v>
      </c>
      <c r="U140" s="240" t="s">
        <v>710</v>
      </c>
      <c r="V140" s="240" t="s">
        <v>712</v>
      </c>
      <c r="W140" s="240" t="s">
        <v>711</v>
      </c>
      <c r="X140" s="240" t="s">
        <v>718</v>
      </c>
      <c r="Y140" s="240" t="str">
        <f t="shared" si="4"/>
        <v>仙台育英高等学校</v>
      </c>
    </row>
    <row r="141" spans="19:25" ht="13.5">
      <c r="S141">
        <v>74</v>
      </c>
      <c r="T141" t="s">
        <v>656</v>
      </c>
      <c r="U141" s="240" t="s">
        <v>702</v>
      </c>
      <c r="V141" s="240" t="s">
        <v>703</v>
      </c>
      <c r="W141" s="240" t="s">
        <v>704</v>
      </c>
      <c r="X141" s="240" t="s">
        <v>715</v>
      </c>
      <c r="Y141" s="240" t="str">
        <f t="shared" si="4"/>
        <v>西崎特別支援学校</v>
      </c>
    </row>
    <row r="142" spans="19:25" ht="13.5">
      <c r="S142">
        <v>75</v>
      </c>
      <c r="T142" t="s">
        <v>657</v>
      </c>
      <c r="U142" s="240" t="s">
        <v>700</v>
      </c>
      <c r="V142" s="240" t="s">
        <v>688</v>
      </c>
      <c r="W142" s="240" t="s">
        <v>701</v>
      </c>
      <c r="X142" s="240" t="s">
        <v>715</v>
      </c>
      <c r="Y142" s="240" t="str">
        <f t="shared" si="4"/>
        <v>大平特別支援学校</v>
      </c>
    </row>
    <row r="143" spans="19:25" ht="13.5">
      <c r="S143">
        <v>76</v>
      </c>
      <c r="T143" t="s">
        <v>696</v>
      </c>
      <c r="U143" s="240" t="s">
        <v>697</v>
      </c>
      <c r="V143" s="240" t="s">
        <v>699</v>
      </c>
      <c r="W143" s="240" t="s">
        <v>698</v>
      </c>
      <c r="X143" s="240" t="s">
        <v>718</v>
      </c>
      <c r="Y143" s="240" t="str">
        <f t="shared" si="4"/>
        <v>日本ウェルネス高等学校</v>
      </c>
    </row>
    <row r="144" spans="19:25" ht="13.5">
      <c r="S144">
        <v>77</v>
      </c>
      <c r="T144" t="s">
        <v>660</v>
      </c>
      <c r="U144" s="240" t="s">
        <v>690</v>
      </c>
      <c r="V144" s="240" t="s">
        <v>691</v>
      </c>
      <c r="W144" s="240" t="s">
        <v>692</v>
      </c>
      <c r="X144" s="240" t="s">
        <v>715</v>
      </c>
      <c r="Y144" s="240" t="str">
        <f t="shared" si="4"/>
        <v>中部農林高等支援学校</v>
      </c>
    </row>
    <row r="145" spans="19:25" ht="13.5">
      <c r="S145">
        <v>78</v>
      </c>
      <c r="T145" t="s">
        <v>661</v>
      </c>
      <c r="U145" s="240" t="s">
        <v>687</v>
      </c>
      <c r="V145" s="240" t="s">
        <v>688</v>
      </c>
      <c r="W145" s="240" t="s">
        <v>689</v>
      </c>
      <c r="X145" s="240" t="s">
        <v>715</v>
      </c>
      <c r="Y145" s="240" t="str">
        <f t="shared" si="4"/>
        <v>陽明高等支援学校</v>
      </c>
    </row>
    <row r="146" spans="19:25" ht="13.5">
      <c r="S146">
        <v>79</v>
      </c>
      <c r="T146" t="s">
        <v>662</v>
      </c>
      <c r="U146" s="240" t="s">
        <v>683</v>
      </c>
      <c r="V146" s="240" t="s">
        <v>684</v>
      </c>
      <c r="W146" s="240" t="s">
        <v>685</v>
      </c>
      <c r="X146" s="240" t="s">
        <v>715</v>
      </c>
      <c r="Y146" s="240" t="str">
        <f t="shared" si="4"/>
        <v>南風原高等支援学校</v>
      </c>
    </row>
    <row r="147" spans="19:25" ht="13.5">
      <c r="S147">
        <v>80</v>
      </c>
      <c r="T147" t="s">
        <v>663</v>
      </c>
      <c r="U147" s="240" t="s">
        <v>686</v>
      </c>
      <c r="V147" s="240" t="s">
        <v>681</v>
      </c>
      <c r="W147" s="240" t="s">
        <v>682</v>
      </c>
      <c r="X147" s="240" t="s">
        <v>715</v>
      </c>
      <c r="Y147" s="240" t="str">
        <f t="shared" si="4"/>
        <v>やえせ高等支援学校</v>
      </c>
    </row>
    <row r="148" spans="19:20" ht="13.5">
      <c r="S148"/>
      <c r="T148"/>
    </row>
  </sheetData>
  <sheetProtection/>
  <mergeCells count="27">
    <mergeCell ref="Q1:R11"/>
    <mergeCell ref="N10:N11"/>
    <mergeCell ref="J9:N9"/>
    <mergeCell ref="J10:M11"/>
    <mergeCell ref="D9:H9"/>
    <mergeCell ref="E13:E14"/>
    <mergeCell ref="C1:O1"/>
    <mergeCell ref="H10:H11"/>
    <mergeCell ref="O13:O14"/>
    <mergeCell ref="N13:N14"/>
    <mergeCell ref="A13:A14"/>
    <mergeCell ref="C13:C14"/>
    <mergeCell ref="D13:D14"/>
    <mergeCell ref="G46:H46"/>
    <mergeCell ref="I13:K13"/>
    <mergeCell ref="F13:G13"/>
    <mergeCell ref="B13:B14"/>
    <mergeCell ref="C54:C55"/>
    <mergeCell ref="H54:K54"/>
    <mergeCell ref="C10:C11"/>
    <mergeCell ref="M4:N5"/>
    <mergeCell ref="I10:I11"/>
    <mergeCell ref="H13:H14"/>
    <mergeCell ref="L13:L14"/>
    <mergeCell ref="M13:M14"/>
    <mergeCell ref="G52:K52"/>
    <mergeCell ref="D10:G11"/>
  </mergeCells>
  <conditionalFormatting sqref="D9:H9">
    <cfRule type="containsBlanks" priority="8" dxfId="4" stopIfTrue="1">
      <formula>LEN(TRIM(D9))=0</formula>
    </cfRule>
  </conditionalFormatting>
  <conditionalFormatting sqref="J9">
    <cfRule type="containsBlanks" priority="7" dxfId="4" stopIfTrue="1">
      <formula>LEN(TRIM(J9))=0</formula>
    </cfRule>
  </conditionalFormatting>
  <conditionalFormatting sqref="D15:H44">
    <cfRule type="containsBlanks" priority="6" dxfId="4" stopIfTrue="1">
      <formula>LEN(TRIM(D15))=0</formula>
    </cfRule>
  </conditionalFormatting>
  <conditionalFormatting sqref="N15:O44">
    <cfRule type="containsBlanks" priority="5" dxfId="4" stopIfTrue="1">
      <formula>LEN(TRIM(N15))=0</formula>
    </cfRule>
  </conditionalFormatting>
  <conditionalFormatting sqref="G46:H46">
    <cfRule type="containsBlanks" priority="3" dxfId="4" stopIfTrue="1">
      <formula>LEN(TRIM(G46))=0</formula>
    </cfRule>
  </conditionalFormatting>
  <conditionalFormatting sqref="H54">
    <cfRule type="containsBlanks" priority="1" dxfId="4" stopIfTrue="1">
      <formula>LEN(TRIM(H54))=0</formula>
    </cfRule>
  </conditionalFormatting>
  <dataValidations count="8">
    <dataValidation allowBlank="1" showInputMessage="1" showErrorMessage="1" imeMode="on" sqref="E46:H46 G52"/>
    <dataValidation allowBlank="1" showInputMessage="1" showErrorMessage="1" imeMode="disabled" sqref="H15:H44 C15:C44"/>
    <dataValidation allowBlank="1" showInputMessage="1" showErrorMessage="1" imeMode="halfKatakana" sqref="F15:G44"/>
    <dataValidation type="list" allowBlank="1" showInputMessage="1" showErrorMessage="1" sqref="I15:K44">
      <formula1>$Q$16:$Q$36</formula1>
    </dataValidation>
    <dataValidation type="list" allowBlank="1" showInputMessage="1" showErrorMessage="1" sqref="H10:H11">
      <formula1>"教諭,助手,外部"</formula1>
    </dataValidation>
    <dataValidation type="list" allowBlank="1" showInputMessage="1" showErrorMessage="1" sqref="M15:M44">
      <formula1>"○,Ａ,Ｂ,Ｃ,Ｄ"</formula1>
    </dataValidation>
    <dataValidation type="list" allowBlank="1" showInputMessage="1" showErrorMessage="1" imeMode="disabled" sqref="B15:B44">
      <formula1>"済,未"</formula1>
    </dataValidation>
    <dataValidation type="list" allowBlank="1" showInputMessage="1" showErrorMessage="1" sqref="L15:L44">
      <formula1>"○,Ａ,Ｂ,Ｃ,Ｄ"</formula1>
    </dataValidation>
  </dataValidations>
  <printOptions horizontalCentered="1" verticalCentered="1"/>
  <pageMargins left="0.6692913385826772" right="0.5905511811023623" top="0.6692913385826772" bottom="0.5905511811023623" header="0.1968503937007874" footer="0.2362204724409449"/>
  <pageSetup fitToHeight="0" horizontalDpi="600" verticalDpi="600" orientation="portrait" paperSize="9" scale="74" r:id="rId3"/>
  <headerFooter alignWithMargins="0">
    <oddHeader>&amp;RNo &amp;P</oddHeader>
  </headerFooter>
  <ignoredErrors>
    <ignoredError sqref="D16:H19 E15:H15 D20:H44" unlockedFormula="1"/>
  </ignoredErrors>
  <legacyDrawing r:id="rId2"/>
</worksheet>
</file>

<file path=xl/worksheets/sheet4.xml><?xml version="1.0" encoding="utf-8"?>
<worksheet xmlns="http://schemas.openxmlformats.org/spreadsheetml/2006/main" xmlns:r="http://schemas.openxmlformats.org/officeDocument/2006/relationships">
  <dimension ref="A1:Y149"/>
  <sheetViews>
    <sheetView showGridLines="0" view="pageBreakPreview" zoomScaleSheetLayoutView="100" zoomScalePageLayoutView="0" workbookViewId="0" topLeftCell="Q52">
      <selection activeCell="AC73" sqref="AC73"/>
    </sheetView>
  </sheetViews>
  <sheetFormatPr defaultColWidth="9" defaultRowHeight="15"/>
  <cols>
    <col min="1" max="1" width="3.5" style="55" bestFit="1" customWidth="1"/>
    <col min="2" max="2" width="5" style="55" customWidth="1"/>
    <col min="3" max="3" width="7.19921875" style="57" customWidth="1"/>
    <col min="4" max="4" width="12.796875" style="57" customWidth="1"/>
    <col min="5" max="5" width="12.796875" style="55" customWidth="1"/>
    <col min="6" max="7" width="8.59765625" style="55" customWidth="1"/>
    <col min="8" max="8" width="4.59765625" style="55" customWidth="1"/>
    <col min="9" max="13" width="7.5" style="55" customWidth="1"/>
    <col min="14" max="14" width="5.296875" style="55" customWidth="1"/>
    <col min="15" max="15" width="9.5" style="55" customWidth="1"/>
    <col min="16" max="16" width="9.296875" style="55" customWidth="1"/>
    <col min="17" max="17" width="13.59765625" style="55" bestFit="1" customWidth="1"/>
    <col min="18" max="18" width="7.09765625" style="55" bestFit="1" customWidth="1"/>
    <col min="19" max="19" width="3.5" style="55" hidden="1" customWidth="1"/>
    <col min="20" max="20" width="18.296875" style="55" hidden="1" customWidth="1"/>
    <col min="21" max="21" width="31.59765625" style="55" hidden="1" customWidth="1"/>
    <col min="22" max="22" width="9.5" style="55" hidden="1" customWidth="1"/>
    <col min="23" max="23" width="18.296875" style="55" hidden="1" customWidth="1"/>
    <col min="24" max="24" width="13.796875" style="55" hidden="1" customWidth="1"/>
    <col min="25" max="25" width="9" style="55" hidden="1" customWidth="1"/>
    <col min="26" max="26" width="9" style="55" customWidth="1"/>
    <col min="27" max="16384" width="9" style="55" customWidth="1"/>
  </cols>
  <sheetData>
    <row r="1" spans="3:18" ht="21" customHeight="1">
      <c r="C1" s="222" t="s">
        <v>743</v>
      </c>
      <c r="D1" s="222"/>
      <c r="E1" s="222"/>
      <c r="F1" s="222"/>
      <c r="G1" s="223"/>
      <c r="H1" s="223"/>
      <c r="I1" s="223"/>
      <c r="J1" s="223"/>
      <c r="K1" s="223"/>
      <c r="L1" s="223"/>
      <c r="M1" s="223"/>
      <c r="N1" s="223"/>
      <c r="O1" s="223"/>
      <c r="P1" s="122"/>
      <c r="Q1" s="213" t="s">
        <v>643</v>
      </c>
      <c r="R1" s="213"/>
    </row>
    <row r="2" spans="5:18" ht="21" customHeight="1">
      <c r="E2" s="57"/>
      <c r="F2" s="57"/>
      <c r="G2" s="58"/>
      <c r="H2" s="58"/>
      <c r="I2" s="58"/>
      <c r="J2" s="58"/>
      <c r="K2" s="58"/>
      <c r="L2" s="58"/>
      <c r="N2" s="59" t="s">
        <v>41</v>
      </c>
      <c r="Q2" s="213"/>
      <c r="R2" s="213"/>
    </row>
    <row r="3" spans="3:18" ht="21" customHeight="1" thickBot="1">
      <c r="C3" s="60" t="s">
        <v>738</v>
      </c>
      <c r="E3" s="57"/>
      <c r="H3" s="61"/>
      <c r="I3" s="61"/>
      <c r="J3" s="61"/>
      <c r="K3" s="58"/>
      <c r="L3" s="58"/>
      <c r="M3" s="58" t="s">
        <v>36</v>
      </c>
      <c r="N3" s="58"/>
      <c r="Q3" s="213"/>
      <c r="R3" s="213"/>
    </row>
    <row r="4" spans="3:18" ht="21" customHeight="1">
      <c r="C4" s="55"/>
      <c r="D4" s="55"/>
      <c r="G4" s="62"/>
      <c r="H4" s="58"/>
      <c r="I4" s="58"/>
      <c r="J4" s="58"/>
      <c r="K4" s="58"/>
      <c r="L4" s="58"/>
      <c r="M4" s="182"/>
      <c r="N4" s="183"/>
      <c r="Q4" s="213"/>
      <c r="R4" s="213"/>
    </row>
    <row r="5" spans="3:18" ht="21" customHeight="1" thickBot="1">
      <c r="C5" s="55"/>
      <c r="D5" s="55"/>
      <c r="G5" s="62"/>
      <c r="H5" s="58"/>
      <c r="I5" s="58"/>
      <c r="J5" s="58"/>
      <c r="K5" s="58"/>
      <c r="L5" s="58"/>
      <c r="M5" s="184"/>
      <c r="N5" s="185"/>
      <c r="Q5" s="213"/>
      <c r="R5" s="213"/>
    </row>
    <row r="6" spans="3:18" ht="21" customHeight="1">
      <c r="C6" s="55"/>
      <c r="D6" s="55"/>
      <c r="G6" s="58"/>
      <c r="H6" s="58"/>
      <c r="K6" s="58"/>
      <c r="L6" s="58"/>
      <c r="M6" s="58"/>
      <c r="N6" s="58"/>
      <c r="Q6" s="213"/>
      <c r="R6" s="213"/>
    </row>
    <row r="7" spans="3:18" ht="21" customHeight="1">
      <c r="C7" s="55"/>
      <c r="D7" s="55"/>
      <c r="G7" s="63" t="s">
        <v>642</v>
      </c>
      <c r="I7" s="64" t="s">
        <v>645</v>
      </c>
      <c r="J7" s="65"/>
      <c r="K7" s="58"/>
      <c r="L7" s="58"/>
      <c r="Q7" s="213"/>
      <c r="R7" s="213"/>
    </row>
    <row r="8" spans="3:18" ht="21" customHeight="1" thickBot="1">
      <c r="C8" s="55"/>
      <c r="D8" s="55"/>
      <c r="G8" s="58"/>
      <c r="H8" s="58"/>
      <c r="I8" s="58"/>
      <c r="J8" s="58"/>
      <c r="K8" s="58"/>
      <c r="L8" s="58"/>
      <c r="M8" s="58"/>
      <c r="N8" s="58"/>
      <c r="Q8" s="213"/>
      <c r="R8" s="213"/>
    </row>
    <row r="9" spans="3:18" ht="26.25" customHeight="1">
      <c r="C9" s="118" t="s">
        <v>37</v>
      </c>
      <c r="D9" s="219">
        <f>IF($M$4="","",VLOOKUP($M$4,$S:$Y,7,FALSE))</f>
      </c>
      <c r="E9" s="219"/>
      <c r="F9" s="219"/>
      <c r="G9" s="219"/>
      <c r="H9" s="219"/>
      <c r="I9" s="119" t="s">
        <v>43</v>
      </c>
      <c r="J9" s="216">
        <f>IF($M$4="","",VLOOKUP($M$4,$S:$Y,5,FALSE))</f>
      </c>
      <c r="K9" s="217"/>
      <c r="L9" s="217"/>
      <c r="M9" s="217"/>
      <c r="N9" s="218"/>
      <c r="Q9" s="213"/>
      <c r="R9" s="213"/>
    </row>
    <row r="10" spans="3:18" ht="21" customHeight="1">
      <c r="C10" s="180" t="s">
        <v>38</v>
      </c>
      <c r="D10" s="195"/>
      <c r="E10" s="196"/>
      <c r="F10" s="196"/>
      <c r="G10" s="197"/>
      <c r="H10" s="224"/>
      <c r="I10" s="186" t="s">
        <v>39</v>
      </c>
      <c r="J10" s="195"/>
      <c r="K10" s="196"/>
      <c r="L10" s="196"/>
      <c r="M10" s="196" t="s">
        <v>40</v>
      </c>
      <c r="N10" s="214"/>
      <c r="Q10" s="213"/>
      <c r="R10" s="213"/>
    </row>
    <row r="11" spans="3:18" ht="21" customHeight="1" thickBot="1">
      <c r="C11" s="181"/>
      <c r="D11" s="198"/>
      <c r="E11" s="199"/>
      <c r="F11" s="199"/>
      <c r="G11" s="200"/>
      <c r="H11" s="225"/>
      <c r="I11" s="187"/>
      <c r="J11" s="198"/>
      <c r="K11" s="199"/>
      <c r="L11" s="199"/>
      <c r="M11" s="199"/>
      <c r="N11" s="215"/>
      <c r="Q11" s="213"/>
      <c r="R11" s="213"/>
    </row>
    <row r="12" ht="6.75" customHeight="1" thickBot="1"/>
    <row r="13" spans="1:17" ht="23.25" customHeight="1">
      <c r="A13" s="201" t="s">
        <v>49</v>
      </c>
      <c r="B13" s="211" t="s">
        <v>739</v>
      </c>
      <c r="C13" s="202" t="s">
        <v>47</v>
      </c>
      <c r="D13" s="204" t="s">
        <v>629</v>
      </c>
      <c r="E13" s="220" t="s">
        <v>628</v>
      </c>
      <c r="F13" s="209" t="s">
        <v>610</v>
      </c>
      <c r="G13" s="210"/>
      <c r="H13" s="188" t="s">
        <v>1</v>
      </c>
      <c r="I13" s="230" t="s">
        <v>44</v>
      </c>
      <c r="J13" s="231"/>
      <c r="K13" s="232"/>
      <c r="L13" s="190" t="s">
        <v>46</v>
      </c>
      <c r="M13" s="192" t="s">
        <v>45</v>
      </c>
      <c r="N13" s="228" t="s">
        <v>0</v>
      </c>
      <c r="O13" s="226" t="s">
        <v>298</v>
      </c>
      <c r="P13" s="66"/>
      <c r="Q13" s="66"/>
    </row>
    <row r="14" spans="1:17" ht="23.25" customHeight="1" thickBot="1">
      <c r="A14" s="201"/>
      <c r="B14" s="212"/>
      <c r="C14" s="203"/>
      <c r="D14" s="205"/>
      <c r="E14" s="221"/>
      <c r="F14" s="67" t="s">
        <v>611</v>
      </c>
      <c r="G14" s="68" t="s">
        <v>612</v>
      </c>
      <c r="H14" s="189"/>
      <c r="I14" s="69">
        <v>1</v>
      </c>
      <c r="J14" s="69">
        <v>2</v>
      </c>
      <c r="K14" s="69">
        <v>3</v>
      </c>
      <c r="L14" s="191"/>
      <c r="M14" s="193"/>
      <c r="N14" s="229"/>
      <c r="O14" s="227"/>
      <c r="P14" s="66"/>
      <c r="Q14" s="66"/>
    </row>
    <row r="15" spans="1:18" ht="18.75" customHeight="1">
      <c r="A15" s="55">
        <v>1</v>
      </c>
      <c r="B15" s="171"/>
      <c r="C15" s="70"/>
      <c r="D15" s="70">
        <f>IF(C15="","",VLOOKUP($C15,'登録データ'!$A:$F,2,FALSE))</f>
      </c>
      <c r="E15" s="71">
        <f>IF(D15="","",VLOOKUP($C15,'登録データ'!$A:$F,3,FALSE))</f>
      </c>
      <c r="F15" s="70">
        <f>IF(E15="","",VLOOKUP($C15,'登録データ'!$A:$F,4,FALSE))</f>
      </c>
      <c r="G15" s="71">
        <f>IF(F15="","",VLOOKUP($C15,'登録データ'!$A:$F,5,FALSE))</f>
      </c>
      <c r="H15" s="70">
        <f>IF(G15="","",VLOOKUP($C15,'登録データ'!$A:$F,6,FALSE))</f>
      </c>
      <c r="I15" s="49"/>
      <c r="J15" s="49"/>
      <c r="K15" s="49"/>
      <c r="L15" s="72"/>
      <c r="M15" s="73"/>
      <c r="N15" s="123">
        <f>IF(D15="","",$M$4)</f>
      </c>
      <c r="O15" s="124">
        <f>IF(N15="","",VLOOKUP(N15,$S$69:$T$137,2,FALSE))</f>
      </c>
      <c r="Q15" s="76" t="s">
        <v>24</v>
      </c>
      <c r="R15" s="76" t="s">
        <v>25</v>
      </c>
    </row>
    <row r="16" spans="1:18" ht="18.75" customHeight="1">
      <c r="A16" s="55">
        <v>2</v>
      </c>
      <c r="B16" s="172"/>
      <c r="C16" s="77"/>
      <c r="D16" s="77">
        <f>IF(C16="","",VLOOKUP($C16,'登録データ'!$A:$F,2,FALSE))</f>
      </c>
      <c r="E16" s="77">
        <f>IF(D16="","",VLOOKUP($C16,'登録データ'!$A:$F,3,FALSE))</f>
      </c>
      <c r="F16" s="125">
        <f>IF(E16="","",VLOOKUP($C16,'登録データ'!$A:$F,4,FALSE))</f>
      </c>
      <c r="G16" s="126">
        <f>IF(F16="","",VLOOKUP($C16,'登録データ'!$A:$F,5,FALSE))</f>
      </c>
      <c r="H16" s="77">
        <f>IF(G16="","",VLOOKUP($C16,'登録データ'!$A:$F,6,FALSE))</f>
      </c>
      <c r="I16" s="50"/>
      <c r="J16" s="50"/>
      <c r="K16" s="50"/>
      <c r="L16" s="79"/>
      <c r="M16" s="80"/>
      <c r="N16" s="127">
        <f aca="true" t="shared" si="0" ref="N16:N44">IF(D16="","",$M$4)</f>
      </c>
      <c r="O16" s="128">
        <f>IF(N16="","",VLOOKUP(N16,$S$69:$T$137,2,FALSE))</f>
      </c>
      <c r="Q16" s="121" t="s">
        <v>6</v>
      </c>
      <c r="R16" s="83">
        <f>COUNTIF($I$15:$K$44,Q16)</f>
        <v>0</v>
      </c>
    </row>
    <row r="17" spans="1:18" ht="18.75" customHeight="1">
      <c r="A17" s="55">
        <v>3</v>
      </c>
      <c r="B17" s="172"/>
      <c r="C17" s="77"/>
      <c r="D17" s="77">
        <f>IF(C17="","",VLOOKUP($C17,'登録データ'!$A:$F,2,FALSE))</f>
      </c>
      <c r="E17" s="77">
        <f>IF(D17="","",VLOOKUP($C17,'登録データ'!$A:$F,3,FALSE))</f>
      </c>
      <c r="F17" s="125">
        <f>IF(E17="","",VLOOKUP($C17,'登録データ'!$A:$F,4,FALSE))</f>
      </c>
      <c r="G17" s="126">
        <f>IF(F17="","",VLOOKUP($C17,'登録データ'!$A:$F,5,FALSE))</f>
      </c>
      <c r="H17" s="77">
        <f>IF(G17="","",VLOOKUP($C17,'登録データ'!$A:$F,6,FALSE))</f>
      </c>
      <c r="I17" s="50"/>
      <c r="J17" s="50"/>
      <c r="K17" s="50"/>
      <c r="L17" s="79"/>
      <c r="M17" s="80"/>
      <c r="N17" s="127">
        <f t="shared" si="0"/>
      </c>
      <c r="O17" s="128">
        <f aca="true" t="shared" si="1" ref="O17:O44">IF(N17="","",VLOOKUP(N17,$S$69:$T$137,2,FALSE))</f>
      </c>
      <c r="Q17" s="121" t="s">
        <v>7</v>
      </c>
      <c r="R17" s="83">
        <f aca="true" t="shared" si="2" ref="R17:R32">COUNTIF($I$15:$K$44,Q17)</f>
        <v>0</v>
      </c>
    </row>
    <row r="18" spans="1:18" ht="18.75" customHeight="1">
      <c r="A18" s="55">
        <v>4</v>
      </c>
      <c r="B18" s="172"/>
      <c r="C18" s="77"/>
      <c r="D18" s="77">
        <f>IF(C18="","",VLOOKUP($C18,'登録データ'!$A:$F,2,FALSE))</f>
      </c>
      <c r="E18" s="77">
        <f>IF(D18="","",VLOOKUP($C18,'登録データ'!$A:$F,3,FALSE))</f>
      </c>
      <c r="F18" s="125">
        <f>IF(E18="","",VLOOKUP($C18,'登録データ'!$A:$F,4,FALSE))</f>
      </c>
      <c r="G18" s="126">
        <f>IF(F18="","",VLOOKUP($C18,'登録データ'!$A:$F,5,FALSE))</f>
      </c>
      <c r="H18" s="77">
        <f>IF(G18="","",VLOOKUP($C18,'登録データ'!$A:$F,6,FALSE))</f>
      </c>
      <c r="I18" s="50"/>
      <c r="J18" s="50"/>
      <c r="K18" s="50"/>
      <c r="L18" s="79"/>
      <c r="M18" s="80"/>
      <c r="N18" s="127">
        <f t="shared" si="0"/>
      </c>
      <c r="O18" s="128">
        <f t="shared" si="1"/>
      </c>
      <c r="Q18" s="121" t="s">
        <v>8</v>
      </c>
      <c r="R18" s="83">
        <f t="shared" si="2"/>
        <v>0</v>
      </c>
    </row>
    <row r="19" spans="1:18" ht="18.75" customHeight="1">
      <c r="A19" s="55">
        <v>5</v>
      </c>
      <c r="B19" s="173"/>
      <c r="C19" s="77"/>
      <c r="D19" s="84">
        <f>IF(C19="","",VLOOKUP($C19,'登録データ'!$A:$F,2,FALSE))</f>
      </c>
      <c r="E19" s="84">
        <f>IF(D19="","",VLOOKUP($C19,'登録データ'!$A:$F,3,FALSE))</f>
      </c>
      <c r="F19" s="129">
        <f>IF(E19="","",VLOOKUP($C19,'登録データ'!$A:$F,4,FALSE))</f>
      </c>
      <c r="G19" s="130">
        <f>IF(F19="","",VLOOKUP($C19,'登録データ'!$A:$F,5,FALSE))</f>
      </c>
      <c r="H19" s="84">
        <f>IF(G19="","",VLOOKUP($C19,'登録データ'!$A:$F,6,FALSE))</f>
      </c>
      <c r="I19" s="86"/>
      <c r="J19" s="86"/>
      <c r="K19" s="86"/>
      <c r="L19" s="86"/>
      <c r="M19" s="87"/>
      <c r="N19" s="131">
        <f t="shared" si="0"/>
      </c>
      <c r="O19" s="132">
        <f t="shared" si="1"/>
      </c>
      <c r="Q19" s="121" t="s">
        <v>9</v>
      </c>
      <c r="R19" s="83">
        <f t="shared" si="2"/>
        <v>0</v>
      </c>
    </row>
    <row r="20" spans="1:18" ht="18.75" customHeight="1">
      <c r="A20" s="55">
        <v>6</v>
      </c>
      <c r="B20" s="174"/>
      <c r="C20" s="90"/>
      <c r="D20" s="133">
        <f>IF(C20="","",VLOOKUP($C20,'登録データ'!$A:$F,2,FALSE))</f>
      </c>
      <c r="E20" s="134">
        <f>IF(D20="","",VLOOKUP($C20,'登録データ'!$A:$F,3,FALSE))</f>
      </c>
      <c r="F20" s="135">
        <f>IF(E20="","",VLOOKUP($C20,'登録データ'!$A:$F,4,FALSE))</f>
      </c>
      <c r="G20" s="136">
        <f>IF(F20="","",VLOOKUP($C20,'登録データ'!$A:$F,5,FALSE))</f>
      </c>
      <c r="H20" s="90">
        <f>IF(G20="","",VLOOKUP($C20,'登録データ'!$A:$F,6,FALSE))</f>
      </c>
      <c r="I20" s="92"/>
      <c r="J20" s="92"/>
      <c r="K20" s="92"/>
      <c r="L20" s="92"/>
      <c r="M20" s="137"/>
      <c r="N20" s="138">
        <f t="shared" si="0"/>
      </c>
      <c r="O20" s="139">
        <f t="shared" si="1"/>
      </c>
      <c r="Q20" s="121" t="s">
        <v>10</v>
      </c>
      <c r="R20" s="83">
        <f t="shared" si="2"/>
        <v>0</v>
      </c>
    </row>
    <row r="21" spans="1:18" ht="18.75" customHeight="1">
      <c r="A21" s="55">
        <v>7</v>
      </c>
      <c r="B21" s="172"/>
      <c r="C21" s="77"/>
      <c r="D21" s="140">
        <f>IF(C21="","",VLOOKUP($C21,'登録データ'!$A:$F,2,FALSE))</f>
      </c>
      <c r="E21" s="141">
        <f>IF(D21="","",VLOOKUP($C21,'登録データ'!$A:$F,3,FALSE))</f>
      </c>
      <c r="F21" s="125">
        <f>IF(E21="","",VLOOKUP($C21,'登録データ'!$A:$F,4,FALSE))</f>
      </c>
      <c r="G21" s="126">
        <f>IF(F21="","",VLOOKUP($C21,'登録データ'!$A:$F,5,FALSE))</f>
      </c>
      <c r="H21" s="77">
        <f>IF(G21="","",VLOOKUP($C21,'登録データ'!$A:$F,6,FALSE))</f>
      </c>
      <c r="I21" s="50"/>
      <c r="J21" s="50"/>
      <c r="K21" s="50"/>
      <c r="L21" s="79"/>
      <c r="M21" s="80"/>
      <c r="N21" s="127">
        <f t="shared" si="0"/>
      </c>
      <c r="O21" s="128">
        <f t="shared" si="1"/>
      </c>
      <c r="Q21" s="121" t="s">
        <v>26</v>
      </c>
      <c r="R21" s="83">
        <f t="shared" si="2"/>
        <v>0</v>
      </c>
    </row>
    <row r="22" spans="1:18" ht="18.75" customHeight="1">
      <c r="A22" s="55">
        <v>8</v>
      </c>
      <c r="B22" s="172"/>
      <c r="C22" s="77"/>
      <c r="D22" s="140">
        <f>IF(C22="","",VLOOKUP($C22,'登録データ'!$A:$F,2,FALSE))</f>
      </c>
      <c r="E22" s="141">
        <f>IF(D22="","",VLOOKUP($C22,'登録データ'!$A:$F,3,FALSE))</f>
      </c>
      <c r="F22" s="142">
        <f>IF(E22="","",VLOOKUP($C22,'登録データ'!$A:$F,4,FALSE))</f>
      </c>
      <c r="G22" s="142">
        <f>IF(F22="","",VLOOKUP($C22,'登録データ'!$A:$F,5,FALSE))</f>
      </c>
      <c r="H22" s="77">
        <f>IF(G22="","",VLOOKUP($C22,'登録データ'!$A:$F,6,FALSE))</f>
      </c>
      <c r="I22" s="50"/>
      <c r="J22" s="50"/>
      <c r="K22" s="50"/>
      <c r="L22" s="79"/>
      <c r="M22" s="80"/>
      <c r="N22" s="127">
        <f t="shared" si="0"/>
      </c>
      <c r="O22" s="128">
        <f t="shared" si="1"/>
      </c>
      <c r="Q22" s="121" t="s">
        <v>27</v>
      </c>
      <c r="R22" s="83">
        <f t="shared" si="2"/>
        <v>0</v>
      </c>
    </row>
    <row r="23" spans="1:18" ht="18.75" customHeight="1">
      <c r="A23" s="55">
        <v>9</v>
      </c>
      <c r="B23" s="172"/>
      <c r="C23" s="77"/>
      <c r="D23" s="140">
        <f>IF(C23="","",VLOOKUP($C23,'登録データ'!$A:$F,2,FALSE))</f>
      </c>
      <c r="E23" s="141">
        <f>IF(D23="","",VLOOKUP($C23,'登録データ'!$A:$F,3,FALSE))</f>
      </c>
      <c r="F23" s="142">
        <f>IF(E23="","",VLOOKUP($C23,'登録データ'!$A:$F,4,FALSE))</f>
      </c>
      <c r="G23" s="142">
        <f>IF(F23="","",VLOOKUP($C23,'登録データ'!$A:$F,5,FALSE))</f>
      </c>
      <c r="H23" s="77">
        <f>IF(G23="","",VLOOKUP($C23,'登録データ'!$A:$F,6,FALSE))</f>
      </c>
      <c r="I23" s="50"/>
      <c r="J23" s="50"/>
      <c r="K23" s="50"/>
      <c r="L23" s="79"/>
      <c r="M23" s="80"/>
      <c r="N23" s="127">
        <f t="shared" si="0"/>
      </c>
      <c r="O23" s="128">
        <f t="shared" si="1"/>
      </c>
      <c r="Q23" s="121" t="s">
        <v>23</v>
      </c>
      <c r="R23" s="83">
        <f t="shared" si="2"/>
        <v>0</v>
      </c>
    </row>
    <row r="24" spans="1:18" ht="18.75" customHeight="1">
      <c r="A24" s="55">
        <v>10</v>
      </c>
      <c r="B24" s="173"/>
      <c r="C24" s="84"/>
      <c r="D24" s="143">
        <f>IF(C24="","",VLOOKUP($C24,'登録データ'!$A:$F,2,FALSE))</f>
      </c>
      <c r="E24" s="144">
        <f>IF(D24="","",VLOOKUP($C24,'登録データ'!$A:$F,3,FALSE))</f>
      </c>
      <c r="F24" s="145">
        <f>IF(E24="","",VLOOKUP($C24,'登録データ'!$A:$F,4,FALSE))</f>
      </c>
      <c r="G24" s="145">
        <f>IF(F24="","",VLOOKUP($C24,'登録データ'!$A:$F,5,FALSE))</f>
      </c>
      <c r="H24" s="84">
        <f>IF(G24="","",VLOOKUP($C24,'登録データ'!$A:$F,6,FALSE))</f>
      </c>
      <c r="I24" s="86"/>
      <c r="J24" s="86"/>
      <c r="K24" s="86"/>
      <c r="L24" s="86"/>
      <c r="M24" s="87"/>
      <c r="N24" s="131">
        <f t="shared" si="0"/>
      </c>
      <c r="O24" s="132">
        <f t="shared" si="1"/>
      </c>
      <c r="Q24" s="51" t="s">
        <v>31</v>
      </c>
      <c r="R24" s="83">
        <f t="shared" si="2"/>
        <v>0</v>
      </c>
    </row>
    <row r="25" spans="1:18" ht="18.75" customHeight="1">
      <c r="A25" s="55">
        <v>11</v>
      </c>
      <c r="B25" s="174"/>
      <c r="C25" s="149"/>
      <c r="D25" s="146">
        <f>IF(C25="","",VLOOKUP($C25,'登録データ'!$A:$F,2,FALSE))</f>
      </c>
      <c r="E25" s="134">
        <f>IF(D25="","",VLOOKUP($C25,'登録データ'!$A:$F,3,FALSE))</f>
      </c>
      <c r="F25" s="147">
        <f>IF(E25="","",VLOOKUP($C25,'登録データ'!$A:$F,4,FALSE))</f>
      </c>
      <c r="G25" s="147">
        <f>IF(F25="","",VLOOKUP($C25,'登録データ'!$A:$F,5,FALSE))</f>
      </c>
      <c r="H25" s="90">
        <f>IF(G25="","",VLOOKUP($C25,'登録データ'!$A:$F,6,FALSE))</f>
      </c>
      <c r="I25" s="92"/>
      <c r="J25" s="92"/>
      <c r="K25" s="92"/>
      <c r="L25" s="92"/>
      <c r="M25" s="137"/>
      <c r="N25" s="138">
        <f t="shared" si="0"/>
      </c>
      <c r="O25" s="139">
        <f t="shared" si="1"/>
      </c>
      <c r="Q25" s="51" t="s">
        <v>13</v>
      </c>
      <c r="R25" s="83">
        <f t="shared" si="2"/>
        <v>0</v>
      </c>
    </row>
    <row r="26" spans="1:18" ht="18.75" customHeight="1">
      <c r="A26" s="55">
        <v>12</v>
      </c>
      <c r="B26" s="172"/>
      <c r="C26" s="77"/>
      <c r="D26" s="140">
        <f>IF(C26="","",VLOOKUP($C26,'登録データ'!$A:$F,2,FALSE))</f>
      </c>
      <c r="E26" s="141">
        <f>IF(D26="","",VLOOKUP($C26,'登録データ'!$A:$F,3,FALSE))</f>
      </c>
      <c r="F26" s="148">
        <f>IF(E26="","",VLOOKUP($C26,'登録データ'!$A:$F,4,FALSE))</f>
      </c>
      <c r="G26" s="148">
        <f>IF(F26="","",VLOOKUP($C26,'登録データ'!$A:$F,5,FALSE))</f>
      </c>
      <c r="H26" s="149">
        <f>IF(G26="","",VLOOKUP($C26,'登録データ'!$A:$F,6,FALSE))</f>
      </c>
      <c r="I26" s="50"/>
      <c r="J26" s="50"/>
      <c r="K26" s="50"/>
      <c r="L26" s="79"/>
      <c r="M26" s="80"/>
      <c r="N26" s="127">
        <f t="shared" si="0"/>
      </c>
      <c r="O26" s="128">
        <f t="shared" si="1"/>
      </c>
      <c r="Q26" s="51" t="s">
        <v>14</v>
      </c>
      <c r="R26" s="83">
        <f t="shared" si="2"/>
        <v>0</v>
      </c>
    </row>
    <row r="27" spans="1:18" ht="18.75" customHeight="1">
      <c r="A27" s="55">
        <v>13</v>
      </c>
      <c r="B27" s="172"/>
      <c r="C27" s="77"/>
      <c r="D27" s="140">
        <f>IF(C27="","",VLOOKUP($C27,'登録データ'!$A:$F,2,FALSE))</f>
      </c>
      <c r="E27" s="141">
        <f>IF(D27="","",VLOOKUP($C27,'登録データ'!$A:$F,3,FALSE))</f>
      </c>
      <c r="F27" s="142">
        <f>IF(E27="","",VLOOKUP($C27,'登録データ'!$A:$F,4,FALSE))</f>
      </c>
      <c r="G27" s="142">
        <f>IF(F27="","",VLOOKUP($C27,'登録データ'!$A:$F,5,FALSE))</f>
      </c>
      <c r="H27" s="77">
        <f>IF(G27="","",VLOOKUP($C27,'登録データ'!$A:$F,6,FALSE))</f>
      </c>
      <c r="I27" s="50"/>
      <c r="J27" s="50"/>
      <c r="K27" s="50"/>
      <c r="L27" s="79"/>
      <c r="M27" s="80"/>
      <c r="N27" s="127">
        <f t="shared" si="0"/>
      </c>
      <c r="O27" s="128">
        <f t="shared" si="1"/>
      </c>
      <c r="Q27" s="51" t="s">
        <v>15</v>
      </c>
      <c r="R27" s="83">
        <f t="shared" si="2"/>
        <v>0</v>
      </c>
    </row>
    <row r="28" spans="1:18" ht="18.75" customHeight="1">
      <c r="A28" s="55">
        <v>14</v>
      </c>
      <c r="B28" s="172"/>
      <c r="C28" s="77"/>
      <c r="D28" s="140">
        <f>IF(C28="","",VLOOKUP($C28,'登録データ'!$A:$F,2,FALSE))</f>
      </c>
      <c r="E28" s="141">
        <f>IF(D28="","",VLOOKUP($C28,'登録データ'!$A:$F,3,FALSE))</f>
      </c>
      <c r="F28" s="142">
        <f>IF(E28="","",VLOOKUP($C28,'登録データ'!$A:$F,4,FALSE))</f>
      </c>
      <c r="G28" s="142">
        <f>IF(F28="","",VLOOKUP($C28,'登録データ'!$A:$F,5,FALSE))</f>
      </c>
      <c r="H28" s="77">
        <f>IF(G28="","",VLOOKUP($C28,'登録データ'!$A:$F,6,FALSE))</f>
      </c>
      <c r="I28" s="50"/>
      <c r="J28" s="50"/>
      <c r="K28" s="50"/>
      <c r="L28" s="79"/>
      <c r="M28" s="80"/>
      <c r="N28" s="127">
        <f t="shared" si="0"/>
      </c>
      <c r="O28" s="128">
        <f t="shared" si="1"/>
      </c>
      <c r="Q28" s="51" t="s">
        <v>16</v>
      </c>
      <c r="R28" s="83">
        <f t="shared" si="2"/>
        <v>0</v>
      </c>
    </row>
    <row r="29" spans="1:18" ht="18.75" customHeight="1">
      <c r="A29" s="55">
        <v>15</v>
      </c>
      <c r="B29" s="173"/>
      <c r="C29" s="176"/>
      <c r="D29" s="150">
        <f>IF(C29="","",VLOOKUP($C29,'登録データ'!$A:$F,2,FALSE))</f>
      </c>
      <c r="E29" s="144">
        <f>IF(D29="","",VLOOKUP($C29,'登録データ'!$A:$F,3,FALSE))</f>
      </c>
      <c r="F29" s="145">
        <f>IF(E29="","",VLOOKUP($C29,'登録データ'!$A:$F,4,FALSE))</f>
      </c>
      <c r="G29" s="145">
        <f>IF(F29="","",VLOOKUP($C29,'登録データ'!$A:$F,5,FALSE))</f>
      </c>
      <c r="H29" s="84">
        <f>IF(G29="","",VLOOKUP($C29,'登録データ'!$A:$F,6,FALSE))</f>
      </c>
      <c r="I29" s="86"/>
      <c r="J29" s="86"/>
      <c r="K29" s="86"/>
      <c r="L29" s="86"/>
      <c r="M29" s="87"/>
      <c r="N29" s="131">
        <f t="shared" si="0"/>
      </c>
      <c r="O29" s="132">
        <f t="shared" si="1"/>
      </c>
      <c r="Q29" s="51" t="s">
        <v>17</v>
      </c>
      <c r="R29" s="83">
        <f t="shared" si="2"/>
        <v>0</v>
      </c>
    </row>
    <row r="30" spans="1:18" ht="18.75" customHeight="1">
      <c r="A30" s="55">
        <v>16</v>
      </c>
      <c r="B30" s="174"/>
      <c r="C30" s="90"/>
      <c r="D30" s="133">
        <f>IF(C30="","",VLOOKUP($C30,'登録データ'!$A:$F,2,FALSE))</f>
      </c>
      <c r="E30" s="134">
        <f>IF(D30="","",VLOOKUP($C30,'登録データ'!$A:$F,3,FALSE))</f>
      </c>
      <c r="F30" s="147">
        <f>IF(E30="","",VLOOKUP($C30,'登録データ'!$A:$F,4,FALSE))</f>
      </c>
      <c r="G30" s="147">
        <f>IF(F30="","",VLOOKUP($C30,'登録データ'!$A:$F,5,FALSE))</f>
      </c>
      <c r="H30" s="90">
        <f>IF(G30="","",VLOOKUP($C30,'登録データ'!$A:$F,6,FALSE))</f>
      </c>
      <c r="I30" s="92"/>
      <c r="J30" s="92"/>
      <c r="K30" s="92"/>
      <c r="L30" s="93"/>
      <c r="M30" s="94"/>
      <c r="N30" s="151">
        <f t="shared" si="0"/>
      </c>
      <c r="O30" s="139">
        <f t="shared" si="1"/>
      </c>
      <c r="Q30" s="51" t="s">
        <v>18</v>
      </c>
      <c r="R30" s="83">
        <f t="shared" si="2"/>
        <v>0</v>
      </c>
    </row>
    <row r="31" spans="1:18" ht="18.75" customHeight="1">
      <c r="A31" s="55">
        <v>17</v>
      </c>
      <c r="B31" s="172"/>
      <c r="C31" s="77"/>
      <c r="D31" s="140">
        <f>IF(C31="","",VLOOKUP($C31,'登録データ'!$A:$F,2,FALSE))</f>
      </c>
      <c r="E31" s="141">
        <f>IF(D31="","",VLOOKUP($C31,'登録データ'!$A:$F,3,FALSE))</f>
      </c>
      <c r="F31" s="142">
        <f>IF(E31="","",VLOOKUP($C31,'登録データ'!$A:$F,4,FALSE))</f>
      </c>
      <c r="G31" s="142">
        <f>IF(F31="","",VLOOKUP($C31,'登録データ'!$A:$F,5,FALSE))</f>
      </c>
      <c r="H31" s="77">
        <f>IF(G31="","",VLOOKUP($C31,'登録データ'!$A:$F,6,FALSE))</f>
      </c>
      <c r="I31" s="50"/>
      <c r="J31" s="50"/>
      <c r="K31" s="50"/>
      <c r="L31" s="79"/>
      <c r="M31" s="80"/>
      <c r="N31" s="127">
        <f t="shared" si="0"/>
      </c>
      <c r="O31" s="128">
        <f t="shared" si="1"/>
      </c>
      <c r="Q31" s="51" t="s">
        <v>444</v>
      </c>
      <c r="R31" s="83">
        <f t="shared" si="2"/>
        <v>0</v>
      </c>
    </row>
    <row r="32" spans="1:18" ht="18.75" customHeight="1">
      <c r="A32" s="55">
        <v>18</v>
      </c>
      <c r="B32" s="172"/>
      <c r="C32" s="77"/>
      <c r="D32" s="140">
        <f>IF(C32="","",VLOOKUP($C32,'登録データ'!$A:$F,2,FALSE))</f>
      </c>
      <c r="E32" s="141">
        <f>IF(D32="","",VLOOKUP($C32,'登録データ'!$A:$F,3,FALSE))</f>
      </c>
      <c r="F32" s="142">
        <f>IF(E32="","",VLOOKUP($C32,'登録データ'!$A:$F,4,FALSE))</f>
      </c>
      <c r="G32" s="142">
        <f>IF(F32="","",VLOOKUP($C32,'登録データ'!$A:$F,5,FALSE))</f>
      </c>
      <c r="H32" s="77">
        <f>IF(G32="","",VLOOKUP($C32,'登録データ'!$A:$F,6,FALSE))</f>
      </c>
      <c r="I32" s="50"/>
      <c r="J32" s="50"/>
      <c r="K32" s="50"/>
      <c r="L32" s="79"/>
      <c r="M32" s="80"/>
      <c r="N32" s="127">
        <f t="shared" si="0"/>
      </c>
      <c r="O32" s="128">
        <f t="shared" si="1"/>
      </c>
      <c r="Q32" s="51" t="s">
        <v>22</v>
      </c>
      <c r="R32" s="83">
        <f t="shared" si="2"/>
        <v>0</v>
      </c>
    </row>
    <row r="33" spans="1:18" ht="18.75" customHeight="1">
      <c r="A33" s="55">
        <v>19</v>
      </c>
      <c r="B33" s="172"/>
      <c r="C33" s="77"/>
      <c r="D33" s="140">
        <f>IF(C33="","",VLOOKUP($C33,'登録データ'!$A:$F,2,FALSE))</f>
      </c>
      <c r="E33" s="141">
        <f>IF(D33="","",VLOOKUP($C33,'登録データ'!$A:$F,3,FALSE))</f>
      </c>
      <c r="F33" s="142">
        <f>IF(E33="","",VLOOKUP($C33,'登録データ'!$A:$F,4,FALSE))</f>
      </c>
      <c r="G33" s="142">
        <f>IF(F33="","",VLOOKUP($C33,'登録データ'!$A:$F,5,FALSE))</f>
      </c>
      <c r="H33" s="77">
        <f>IF(G33="","",VLOOKUP($C33,'登録データ'!$A:$F,6,FALSE))</f>
      </c>
      <c r="I33" s="50"/>
      <c r="J33" s="50"/>
      <c r="K33" s="50"/>
      <c r="L33" s="79"/>
      <c r="M33" s="80"/>
      <c r="N33" s="127">
        <f t="shared" si="0"/>
      </c>
      <c r="O33" s="128">
        <f t="shared" si="1"/>
      </c>
      <c r="Q33" s="51" t="s">
        <v>443</v>
      </c>
      <c r="R33" s="83">
        <f>COUNTIF($I$15:$K$44,Q33)</f>
        <v>0</v>
      </c>
    </row>
    <row r="34" spans="1:18" ht="18.75" customHeight="1">
      <c r="A34" s="55">
        <v>20</v>
      </c>
      <c r="B34" s="173"/>
      <c r="C34" s="84"/>
      <c r="D34" s="143">
        <f>IF(C34="","",VLOOKUP($C34,'登録データ'!$A:$F,2,FALSE))</f>
      </c>
      <c r="E34" s="144">
        <f>IF(D34="","",VLOOKUP($C34,'登録データ'!$A:$F,3,FALSE))</f>
      </c>
      <c r="F34" s="145">
        <f>IF(E34="","",VLOOKUP($C34,'登録データ'!$A:$F,4,FALSE))</f>
      </c>
      <c r="G34" s="145">
        <f>IF(F34="","",VLOOKUP($C34,'登録データ'!$A:$F,5,FALSE))</f>
      </c>
      <c r="H34" s="84">
        <f>IF(G34="","",VLOOKUP($C34,'登録データ'!$A:$F,6,FALSE))</f>
      </c>
      <c r="I34" s="86"/>
      <c r="J34" s="86"/>
      <c r="K34" s="86"/>
      <c r="L34" s="86"/>
      <c r="M34" s="87"/>
      <c r="N34" s="131">
        <f t="shared" si="0"/>
      </c>
      <c r="O34" s="132">
        <f t="shared" si="1"/>
      </c>
      <c r="Q34" s="51" t="s">
        <v>296</v>
      </c>
      <c r="R34" s="83">
        <f>COUNTIF($I$15:$K$44,Q34)</f>
        <v>0</v>
      </c>
    </row>
    <row r="35" spans="1:18" ht="18.75" customHeight="1">
      <c r="A35" s="55">
        <v>21</v>
      </c>
      <c r="B35" s="174"/>
      <c r="C35" s="149"/>
      <c r="D35" s="146">
        <f>IF(C35="","",VLOOKUP($C35,'登録データ'!$A:$F,2,FALSE))</f>
      </c>
      <c r="E35" s="147">
        <f>IF(D35="","",VLOOKUP($C35,'登録データ'!$A:$F,3,FALSE))</f>
      </c>
      <c r="F35" s="147">
        <f>IF(E35="","",VLOOKUP($C35,'登録データ'!$A:$F,4,FALSE))</f>
      </c>
      <c r="G35" s="147">
        <f>IF(F35="","",VLOOKUP($C35,'登録データ'!$A:$F,5,FALSE))</f>
      </c>
      <c r="H35" s="90">
        <f>IF(G35="","",VLOOKUP($C35,'登録データ'!$A:$F,6,FALSE))</f>
      </c>
      <c r="I35" s="92"/>
      <c r="J35" s="92"/>
      <c r="K35" s="92"/>
      <c r="L35" s="92"/>
      <c r="M35" s="137"/>
      <c r="N35" s="138">
        <f t="shared" si="0"/>
      </c>
      <c r="O35" s="139">
        <f t="shared" si="1"/>
      </c>
      <c r="Q35" s="51" t="s">
        <v>297</v>
      </c>
      <c r="R35" s="83">
        <f>COUNTIF($L$15:$L$44,Q35)</f>
        <v>0</v>
      </c>
    </row>
    <row r="36" spans="1:15" ht="18.75" customHeight="1">
      <c r="A36" s="55">
        <v>22</v>
      </c>
      <c r="B36" s="172"/>
      <c r="C36" s="77"/>
      <c r="D36" s="140">
        <f>IF(C36="","",VLOOKUP($C36,'登録データ'!$A:$F,2,FALSE))</f>
      </c>
      <c r="E36" s="141">
        <f>IF(D36="","",VLOOKUP($C36,'登録データ'!$A:$F,3,FALSE))</f>
      </c>
      <c r="F36" s="142">
        <f>IF(E36="","",VLOOKUP($C36,'登録データ'!$A:$F,4,FALSE))</f>
      </c>
      <c r="G36" s="142">
        <f>IF(F36="","",VLOOKUP($C36,'登録データ'!$A:$F,5,FALSE))</f>
      </c>
      <c r="H36" s="77">
        <f>IF(G36="","",VLOOKUP($C36,'登録データ'!$A:$F,6,FALSE))</f>
      </c>
      <c r="I36" s="50"/>
      <c r="J36" s="50"/>
      <c r="K36" s="50"/>
      <c r="L36" s="79"/>
      <c r="M36" s="80"/>
      <c r="N36" s="127">
        <f t="shared" si="0"/>
      </c>
      <c r="O36" s="128">
        <f t="shared" si="1"/>
      </c>
    </row>
    <row r="37" spans="1:15" ht="18.75" customHeight="1">
      <c r="A37" s="55">
        <v>23</v>
      </c>
      <c r="B37" s="172"/>
      <c r="C37" s="77"/>
      <c r="D37" s="140">
        <f>IF(C37="","",VLOOKUP($C37,'登録データ'!$A:$F,2,FALSE))</f>
      </c>
      <c r="E37" s="141">
        <f>IF(D37="","",VLOOKUP($C37,'登録データ'!$A:$F,3,FALSE))</f>
      </c>
      <c r="F37" s="142">
        <f>IF(E37="","",VLOOKUP($C37,'登録データ'!$A:$F,4,FALSE))</f>
      </c>
      <c r="G37" s="142">
        <f>IF(F37="","",VLOOKUP($C37,'登録データ'!$A:$F,5,FALSE))</f>
      </c>
      <c r="H37" s="77">
        <f>IF(G37="","",VLOOKUP($C37,'登録データ'!$A:$F,6,FALSE))</f>
      </c>
      <c r="I37" s="50"/>
      <c r="J37" s="50"/>
      <c r="K37" s="50"/>
      <c r="L37" s="79"/>
      <c r="M37" s="80"/>
      <c r="N37" s="127">
        <f t="shared" si="0"/>
      </c>
      <c r="O37" s="128">
        <f t="shared" si="1"/>
      </c>
    </row>
    <row r="38" spans="1:15" ht="18.75" customHeight="1">
      <c r="A38" s="55">
        <v>24</v>
      </c>
      <c r="B38" s="172"/>
      <c r="C38" s="77"/>
      <c r="D38" s="140">
        <f>IF(C38="","",VLOOKUP($C38,'登録データ'!$A:$F,2,FALSE))</f>
      </c>
      <c r="E38" s="141">
        <f>IF(D38="","",VLOOKUP($C38,'登録データ'!$A:$F,3,FALSE))</f>
      </c>
      <c r="F38" s="142">
        <f>IF(E38="","",VLOOKUP($C38,'登録データ'!$A:$F,4,FALSE))</f>
      </c>
      <c r="G38" s="142">
        <f>IF(F38="","",VLOOKUP($C38,'登録データ'!$A:$F,5,FALSE))</f>
      </c>
      <c r="H38" s="77">
        <f>IF(G38="","",VLOOKUP($C38,'登録データ'!$A:$F,6,FALSE))</f>
      </c>
      <c r="I38" s="50"/>
      <c r="J38" s="50"/>
      <c r="K38" s="50"/>
      <c r="L38" s="79"/>
      <c r="M38" s="80"/>
      <c r="N38" s="127">
        <f t="shared" si="0"/>
      </c>
      <c r="O38" s="128">
        <f t="shared" si="1"/>
      </c>
    </row>
    <row r="39" spans="1:15" ht="18.75" customHeight="1">
      <c r="A39" s="55">
        <v>25</v>
      </c>
      <c r="B39" s="173"/>
      <c r="C39" s="176"/>
      <c r="D39" s="150">
        <f>IF(C39="","",VLOOKUP($C39,'登録データ'!$A:$F,2,FALSE))</f>
      </c>
      <c r="E39" s="144">
        <f>IF(D39="","",VLOOKUP($C39,'登録データ'!$A:$F,3,FALSE))</f>
      </c>
      <c r="F39" s="145">
        <f>IF(E39="","",VLOOKUP($C39,'登録データ'!$A:$F,4,FALSE))</f>
      </c>
      <c r="G39" s="145">
        <f>IF(F39="","",VLOOKUP($C39,'登録データ'!$A:$F,5,FALSE))</f>
      </c>
      <c r="H39" s="84">
        <f>IF(G39="","",VLOOKUP($C39,'登録データ'!$A:$F,6,FALSE))</f>
      </c>
      <c r="I39" s="86"/>
      <c r="J39" s="86"/>
      <c r="K39" s="86"/>
      <c r="L39" s="86"/>
      <c r="M39" s="87"/>
      <c r="N39" s="131">
        <f t="shared" si="0"/>
      </c>
      <c r="O39" s="132">
        <f t="shared" si="1"/>
      </c>
    </row>
    <row r="40" spans="1:15" ht="18.75" customHeight="1">
      <c r="A40" s="55">
        <v>26</v>
      </c>
      <c r="B40" s="174"/>
      <c r="C40" s="90"/>
      <c r="D40" s="133">
        <f>IF(C40="","",VLOOKUP($C40,'登録データ'!$A:$F,2,FALSE))</f>
      </c>
      <c r="E40" s="134">
        <f>IF(D40="","",VLOOKUP($C40,'登録データ'!$A:$F,3,FALSE))</f>
      </c>
      <c r="F40" s="147">
        <f>IF(E40="","",VLOOKUP($C40,'登録データ'!$A:$F,4,FALSE))</f>
      </c>
      <c r="G40" s="147">
        <f>IF(F40="","",VLOOKUP($C40,'登録データ'!$A:$F,5,FALSE))</f>
      </c>
      <c r="H40" s="90">
        <f>IF(G40="","",VLOOKUP($C40,'登録データ'!$A:$F,6,FALSE))</f>
      </c>
      <c r="I40" s="92"/>
      <c r="J40" s="92"/>
      <c r="K40" s="92"/>
      <c r="L40" s="92"/>
      <c r="M40" s="137"/>
      <c r="N40" s="138">
        <f t="shared" si="0"/>
      </c>
      <c r="O40" s="139">
        <f t="shared" si="1"/>
      </c>
    </row>
    <row r="41" spans="1:15" ht="18.75" customHeight="1">
      <c r="A41" s="55">
        <v>27</v>
      </c>
      <c r="B41" s="172"/>
      <c r="C41" s="77"/>
      <c r="D41" s="140">
        <f>IF(C41="","",VLOOKUP($C41,'登録データ'!$A:$F,2,FALSE))</f>
      </c>
      <c r="E41" s="141">
        <f>IF(D41="","",VLOOKUP($C41,'登録データ'!$A:$F,3,FALSE))</f>
      </c>
      <c r="F41" s="142">
        <f>IF(E41="","",VLOOKUP($C41,'登録データ'!$A:$F,4,FALSE))</f>
      </c>
      <c r="G41" s="142">
        <f>IF(F41="","",VLOOKUP($C41,'登録データ'!$A:$F,5,FALSE))</f>
      </c>
      <c r="H41" s="77">
        <f>IF(G41="","",VLOOKUP($C41,'登録データ'!$A:$F,6,FALSE))</f>
      </c>
      <c r="I41" s="50"/>
      <c r="J41" s="50"/>
      <c r="K41" s="50"/>
      <c r="L41" s="79"/>
      <c r="M41" s="80"/>
      <c r="N41" s="127">
        <f t="shared" si="0"/>
      </c>
      <c r="O41" s="128">
        <f t="shared" si="1"/>
      </c>
    </row>
    <row r="42" spans="1:15" ht="18.75" customHeight="1">
      <c r="A42" s="55">
        <v>28</v>
      </c>
      <c r="B42" s="172"/>
      <c r="C42" s="77"/>
      <c r="D42" s="140">
        <f>IF(C42="","",VLOOKUP($C42,'登録データ'!$A:$F,2,FALSE))</f>
      </c>
      <c r="E42" s="141">
        <f>IF(D42="","",VLOOKUP($C42,'登録データ'!$A:$F,3,FALSE))</f>
      </c>
      <c r="F42" s="142">
        <f>IF(E42="","",VLOOKUP($C42,'登録データ'!$A:$F,4,FALSE))</f>
      </c>
      <c r="G42" s="142">
        <f>IF(F42="","",VLOOKUP($C42,'登録データ'!$A:$F,5,FALSE))</f>
      </c>
      <c r="H42" s="77">
        <f>IF(G42="","",VLOOKUP($C42,'登録データ'!$A:$F,6,FALSE))</f>
      </c>
      <c r="I42" s="50"/>
      <c r="J42" s="50"/>
      <c r="K42" s="50"/>
      <c r="L42" s="79"/>
      <c r="M42" s="80"/>
      <c r="N42" s="127">
        <f t="shared" si="0"/>
      </c>
      <c r="O42" s="128">
        <f t="shared" si="1"/>
      </c>
    </row>
    <row r="43" spans="1:15" ht="18.75" customHeight="1">
      <c r="A43" s="55">
        <v>29</v>
      </c>
      <c r="B43" s="172"/>
      <c r="C43" s="77"/>
      <c r="D43" s="140">
        <f>IF(C43="","",VLOOKUP($C43,'登録データ'!$A:$F,2,FALSE))</f>
      </c>
      <c r="E43" s="141">
        <f>IF(D43="","",VLOOKUP($C43,'登録データ'!$A:$F,3,FALSE))</f>
      </c>
      <c r="F43" s="142">
        <f>IF(E43="","",VLOOKUP($C43,'登録データ'!$A:$F,4,FALSE))</f>
      </c>
      <c r="G43" s="142">
        <f>IF(F43="","",VLOOKUP($C43,'登録データ'!$A:$F,5,FALSE))</f>
      </c>
      <c r="H43" s="77">
        <f>IF(G43="","",VLOOKUP($C43,'登録データ'!$A:$F,6,FALSE))</f>
      </c>
      <c r="I43" s="50"/>
      <c r="J43" s="50"/>
      <c r="K43" s="50"/>
      <c r="L43" s="79"/>
      <c r="M43" s="80"/>
      <c r="N43" s="127">
        <f t="shared" si="0"/>
      </c>
      <c r="O43" s="128">
        <f t="shared" si="1"/>
      </c>
    </row>
    <row r="44" spans="1:15" ht="18.75" customHeight="1" thickBot="1">
      <c r="A44" s="55">
        <v>30</v>
      </c>
      <c r="B44" s="175"/>
      <c r="C44" s="98"/>
      <c r="D44" s="152">
        <f>IF(C44="","",VLOOKUP($C44,'登録データ'!$A:$F,2,FALSE))</f>
      </c>
      <c r="E44" s="153">
        <f>IF(D44="","",VLOOKUP($C44,'登録データ'!$A:$F,3,FALSE))</f>
      </c>
      <c r="F44" s="154">
        <f>IF(E44="","",VLOOKUP($C44,'登録データ'!$A:$F,4,FALSE))</f>
      </c>
      <c r="G44" s="154">
        <f>IF(F44="","",VLOOKUP($C44,'登録データ'!$A:$F,5,FALSE))</f>
      </c>
      <c r="H44" s="98">
        <f>IF(G44="","",VLOOKUP($C44,'登録データ'!$A:$F,6,FALSE))</f>
      </c>
      <c r="I44" s="100"/>
      <c r="J44" s="100"/>
      <c r="K44" s="98"/>
      <c r="L44" s="100"/>
      <c r="M44" s="101"/>
      <c r="N44" s="155">
        <f t="shared" si="0"/>
      </c>
      <c r="O44" s="156">
        <f t="shared" si="1"/>
      </c>
    </row>
    <row r="45" spans="3:19" ht="11.25" customHeight="1" thickBot="1">
      <c r="C45" s="157"/>
      <c r="D45" s="157"/>
      <c r="E45" s="157"/>
      <c r="F45" s="157"/>
      <c r="G45" s="157"/>
      <c r="H45" s="157"/>
      <c r="I45" s="157"/>
      <c r="J45" s="157"/>
      <c r="K45" s="105"/>
      <c r="L45" s="105"/>
      <c r="M45" s="105"/>
      <c r="N45" s="105"/>
      <c r="O45" s="105"/>
      <c r="P45" s="157"/>
      <c r="S45" s="157"/>
    </row>
    <row r="46" spans="3:14" ht="24.75" customHeight="1" thickBot="1">
      <c r="C46" s="55"/>
      <c r="D46" s="55"/>
      <c r="E46" s="108"/>
      <c r="F46" s="116" t="s">
        <v>247</v>
      </c>
      <c r="G46" s="206">
        <f>30-COUNTIF($D$15:$D$44,"")</f>
        <v>0</v>
      </c>
      <c r="H46" s="206"/>
      <c r="I46" s="117" t="s">
        <v>646</v>
      </c>
      <c r="J46" s="5" t="s">
        <v>647</v>
      </c>
      <c r="K46" s="104"/>
      <c r="L46" s="58"/>
      <c r="M46" s="58"/>
      <c r="N46" s="58"/>
    </row>
    <row r="47" spans="3:16" ht="15" customHeight="1">
      <c r="C47" s="55"/>
      <c r="D47" s="55"/>
      <c r="G47" s="58"/>
      <c r="H47" s="58"/>
      <c r="I47" s="58"/>
      <c r="J47" s="58"/>
      <c r="K47" s="58"/>
      <c r="L47" s="58"/>
      <c r="M47" s="58"/>
      <c r="N47" s="58"/>
      <c r="O47" s="58"/>
      <c r="P47" s="58"/>
    </row>
    <row r="48" spans="3:16" ht="15" customHeight="1">
      <c r="C48" s="120" t="s">
        <v>32</v>
      </c>
      <c r="D48" s="105"/>
      <c r="E48" s="105"/>
      <c r="F48" s="105"/>
      <c r="H48" s="58"/>
      <c r="I48" s="58"/>
      <c r="J48" s="58"/>
      <c r="K48" s="58"/>
      <c r="L48" s="58"/>
      <c r="M48" s="58"/>
      <c r="N48" s="58"/>
      <c r="O48" s="58"/>
      <c r="P48" s="58"/>
    </row>
    <row r="49" spans="3:16" ht="15" customHeight="1">
      <c r="C49" s="120" t="s">
        <v>33</v>
      </c>
      <c r="D49" s="105"/>
      <c r="E49" s="105"/>
      <c r="F49" s="105"/>
      <c r="H49" s="58"/>
      <c r="I49" s="58"/>
      <c r="J49" s="58"/>
      <c r="K49" s="58"/>
      <c r="L49" s="58"/>
      <c r="M49" s="58"/>
      <c r="N49" s="58"/>
      <c r="O49" s="58"/>
      <c r="P49" s="58"/>
    </row>
    <row r="50" spans="3:18" ht="15" customHeight="1">
      <c r="C50" s="55"/>
      <c r="D50" s="55"/>
      <c r="G50" s="58"/>
      <c r="H50" s="58"/>
      <c r="I50" s="58"/>
      <c r="J50" s="58"/>
      <c r="K50" s="58"/>
      <c r="L50" s="58"/>
      <c r="M50" s="58"/>
      <c r="N50" s="58"/>
      <c r="O50" s="58"/>
      <c r="P50" s="58"/>
      <c r="Q50" s="157"/>
      <c r="R50" s="157"/>
    </row>
    <row r="51" spans="3:16" ht="15" customHeight="1">
      <c r="C51" s="55"/>
      <c r="D51" s="55"/>
      <c r="G51" s="58"/>
      <c r="H51" s="58"/>
      <c r="I51" s="58"/>
      <c r="J51" s="58"/>
      <c r="K51" s="58"/>
      <c r="L51" s="58"/>
      <c r="M51" s="58"/>
      <c r="N51" s="58"/>
      <c r="O51" s="58"/>
      <c r="P51" s="58"/>
    </row>
    <row r="52" spans="3:16" ht="15" customHeight="1">
      <c r="C52" s="55"/>
      <c r="D52" s="55"/>
      <c r="G52" s="194" t="s">
        <v>614</v>
      </c>
      <c r="H52" s="194"/>
      <c r="I52" s="194"/>
      <c r="J52" s="194"/>
      <c r="K52" s="194"/>
      <c r="L52" s="58"/>
      <c r="M52" s="58"/>
      <c r="N52" s="58"/>
      <c r="O52" s="58"/>
      <c r="P52" s="58"/>
    </row>
    <row r="53" spans="3:16" ht="15" customHeight="1">
      <c r="C53" s="104"/>
      <c r="D53" s="104"/>
      <c r="E53" s="104"/>
      <c r="F53" s="104"/>
      <c r="G53" s="58"/>
      <c r="H53" s="166"/>
      <c r="I53" s="166"/>
      <c r="J53" s="166"/>
      <c r="K53" s="166"/>
      <c r="L53" s="166"/>
      <c r="M53" s="166"/>
      <c r="N53" s="166"/>
      <c r="O53" s="166"/>
      <c r="P53" s="58"/>
    </row>
    <row r="54" spans="3:16" ht="18.75" customHeight="1">
      <c r="C54" s="177" t="s">
        <v>680</v>
      </c>
      <c r="D54" s="163"/>
      <c r="E54" s="104"/>
      <c r="F54" s="104"/>
      <c r="G54" s="58"/>
      <c r="H54" s="179">
        <f>IF(M4="","",VLOOKUP($M$4,$S:$Y,7,FALSE))</f>
      </c>
      <c r="I54" s="179"/>
      <c r="J54" s="179"/>
      <c r="K54" s="179"/>
      <c r="L54" s="164" t="s">
        <v>720</v>
      </c>
      <c r="M54" s="165"/>
      <c r="N54" s="165"/>
      <c r="O54" s="167" t="s">
        <v>319</v>
      </c>
      <c r="P54" s="58"/>
    </row>
    <row r="55" spans="3:16" ht="18.75" customHeight="1">
      <c r="C55" s="178"/>
      <c r="D55" s="163"/>
      <c r="E55" s="106"/>
      <c r="F55" s="107"/>
      <c r="G55" s="58"/>
      <c r="I55" s="58"/>
      <c r="J55" s="58"/>
      <c r="K55" s="58"/>
      <c r="L55" s="58"/>
      <c r="M55" s="58"/>
      <c r="N55" s="58"/>
      <c r="O55" s="58"/>
      <c r="P55" s="58"/>
    </row>
    <row r="56" spans="3:16" ht="15" customHeight="1">
      <c r="C56" s="108" t="s">
        <v>35</v>
      </c>
      <c r="D56" s="106"/>
      <c r="E56" s="106"/>
      <c r="F56" s="109"/>
      <c r="G56" s="58"/>
      <c r="J56" s="58" t="s">
        <v>461</v>
      </c>
      <c r="L56" s="58"/>
      <c r="M56" s="58"/>
      <c r="N56" s="58"/>
      <c r="O56" s="58"/>
      <c r="P56" s="58"/>
    </row>
    <row r="57" spans="3:16" ht="15" customHeight="1">
      <c r="C57" s="108"/>
      <c r="D57" s="106"/>
      <c r="E57" s="106"/>
      <c r="F57" s="109"/>
      <c r="G57" s="58"/>
      <c r="J57" s="58" t="s">
        <v>34</v>
      </c>
      <c r="L57" s="58"/>
      <c r="M57" s="58"/>
      <c r="N57" s="58"/>
      <c r="O57" s="58"/>
      <c r="P57" s="58"/>
    </row>
    <row r="58" spans="3:16" ht="15" customHeight="1">
      <c r="C58" s="158"/>
      <c r="D58" s="159"/>
      <c r="E58" s="159"/>
      <c r="F58" s="160"/>
      <c r="G58" s="58"/>
      <c r="I58" s="110"/>
      <c r="J58" s="110"/>
      <c r="K58" s="105"/>
      <c r="L58" s="58"/>
      <c r="M58" s="58"/>
      <c r="N58" s="58"/>
      <c r="O58" s="58"/>
      <c r="P58" s="58"/>
    </row>
    <row r="59" spans="3:19" ht="11.25" customHeight="1">
      <c r="C59" s="161"/>
      <c r="D59" s="161"/>
      <c r="E59" s="105"/>
      <c r="F59" s="157"/>
      <c r="G59" s="157"/>
      <c r="H59" s="157"/>
      <c r="I59" s="157"/>
      <c r="J59" s="157"/>
      <c r="K59" s="157"/>
      <c r="M59" s="157"/>
      <c r="N59" s="157"/>
      <c r="O59" s="157"/>
      <c r="P59" s="157"/>
      <c r="S59" s="157"/>
    </row>
    <row r="60" spans="3:19" ht="11.25" customHeight="1">
      <c r="C60" s="162"/>
      <c r="D60" s="162"/>
      <c r="E60" s="157"/>
      <c r="F60" s="157"/>
      <c r="G60" s="157"/>
      <c r="H60" s="157"/>
      <c r="I60" s="157"/>
      <c r="J60" s="157"/>
      <c r="K60" s="157"/>
      <c r="L60" s="157"/>
      <c r="M60" s="157"/>
      <c r="N60" s="157"/>
      <c r="O60" s="157"/>
      <c r="P60" s="157"/>
      <c r="S60" s="157"/>
    </row>
    <row r="61" spans="3:19" ht="11.25" customHeight="1">
      <c r="C61" s="162"/>
      <c r="D61" s="162"/>
      <c r="E61" s="157"/>
      <c r="F61" s="157"/>
      <c r="G61" s="157"/>
      <c r="H61" s="157"/>
      <c r="I61" s="157"/>
      <c r="J61" s="157"/>
      <c r="K61" s="157"/>
      <c r="L61" s="157"/>
      <c r="M61" s="157"/>
      <c r="N61" s="157"/>
      <c r="O61" s="157"/>
      <c r="P61" s="157"/>
      <c r="S61" s="157"/>
    </row>
    <row r="62" spans="3:19" ht="11.25" customHeight="1">
      <c r="C62" s="162"/>
      <c r="D62" s="162"/>
      <c r="E62" s="157"/>
      <c r="F62" s="157"/>
      <c r="G62" s="157"/>
      <c r="H62" s="157"/>
      <c r="I62" s="157"/>
      <c r="J62" s="157"/>
      <c r="K62" s="157"/>
      <c r="L62" s="157"/>
      <c r="M62" s="157"/>
      <c r="N62" s="157"/>
      <c r="O62" s="157"/>
      <c r="P62" s="157"/>
      <c r="S62" s="157"/>
    </row>
    <row r="63" spans="3:19" ht="11.25" customHeight="1">
      <c r="C63" s="162"/>
      <c r="D63" s="162"/>
      <c r="E63" s="157"/>
      <c r="F63" s="157"/>
      <c r="G63" s="157"/>
      <c r="H63" s="157"/>
      <c r="I63" s="157"/>
      <c r="J63" s="157"/>
      <c r="K63" s="157"/>
      <c r="L63" s="157"/>
      <c r="M63" s="157"/>
      <c r="N63" s="157"/>
      <c r="O63" s="157"/>
      <c r="P63" s="157"/>
      <c r="S63" s="157"/>
    </row>
    <row r="64" spans="3:19" ht="11.25" customHeight="1">
      <c r="C64" s="162"/>
      <c r="D64" s="162"/>
      <c r="E64" s="157"/>
      <c r="F64" s="157"/>
      <c r="G64" s="157"/>
      <c r="H64" s="157"/>
      <c r="I64" s="157"/>
      <c r="J64" s="157"/>
      <c r="K64" s="157"/>
      <c r="L64" s="157"/>
      <c r="M64" s="157"/>
      <c r="N64" s="157"/>
      <c r="O64" s="157"/>
      <c r="P64" s="157"/>
      <c r="Q64" s="157"/>
      <c r="R64" s="157"/>
      <c r="S64" s="157"/>
    </row>
    <row r="65" spans="3:19" ht="11.25" customHeight="1">
      <c r="C65" s="162"/>
      <c r="D65" s="162"/>
      <c r="E65" s="157"/>
      <c r="F65" s="157"/>
      <c r="G65" s="157"/>
      <c r="H65" s="157"/>
      <c r="I65" s="157"/>
      <c r="J65" s="157"/>
      <c r="K65" s="157"/>
      <c r="L65" s="157"/>
      <c r="M65" s="157"/>
      <c r="N65" s="157"/>
      <c r="O65" s="157"/>
      <c r="P65" s="157"/>
      <c r="Q65" s="157"/>
      <c r="R65" s="157"/>
      <c r="S65" s="157"/>
    </row>
    <row r="66" spans="3:19" ht="13.5">
      <c r="C66" s="162"/>
      <c r="D66" s="162"/>
      <c r="E66" s="157"/>
      <c r="F66" s="157"/>
      <c r="G66" s="157"/>
      <c r="H66" s="157"/>
      <c r="I66" s="157"/>
      <c r="J66" s="157"/>
      <c r="K66" s="157"/>
      <c r="L66" s="157"/>
      <c r="M66" s="157"/>
      <c r="N66" s="157"/>
      <c r="O66" s="157"/>
      <c r="P66" s="157"/>
      <c r="Q66" s="157"/>
      <c r="R66" s="157"/>
      <c r="S66" s="157"/>
    </row>
    <row r="67" spans="3:19" ht="13.5">
      <c r="C67" s="162"/>
      <c r="D67" s="162"/>
      <c r="E67" s="157"/>
      <c r="F67" s="157"/>
      <c r="G67" s="157"/>
      <c r="H67" s="157"/>
      <c r="I67" s="157"/>
      <c r="J67" s="157"/>
      <c r="K67" s="157"/>
      <c r="L67" s="157"/>
      <c r="M67" s="157"/>
      <c r="N67" s="157"/>
      <c r="O67" s="157"/>
      <c r="P67" s="157"/>
      <c r="Q67" s="157"/>
      <c r="R67" s="157"/>
      <c r="S67" s="157"/>
    </row>
    <row r="68" spans="3:25" ht="13.5">
      <c r="C68" s="162"/>
      <c r="D68" s="162"/>
      <c r="E68" s="157"/>
      <c r="F68" s="157"/>
      <c r="G68" s="157"/>
      <c r="H68" s="157"/>
      <c r="I68" s="157"/>
      <c r="J68" s="157"/>
      <c r="K68" s="157"/>
      <c r="L68" s="157"/>
      <c r="M68" s="157"/>
      <c r="N68" s="157"/>
      <c r="O68" s="157"/>
      <c r="P68" s="157"/>
      <c r="Q68" s="157"/>
      <c r="R68" s="157"/>
      <c r="S68" s="56"/>
      <c r="T68" s="56" t="s">
        <v>50</v>
      </c>
      <c r="U68" s="56" t="s">
        <v>51</v>
      </c>
      <c r="V68" s="56" t="s">
        <v>52</v>
      </c>
      <c r="W68" s="56" t="s">
        <v>53</v>
      </c>
      <c r="X68" s="56" t="s">
        <v>717</v>
      </c>
      <c r="Y68" s="55" t="s">
        <v>719</v>
      </c>
    </row>
    <row r="69" spans="3:25" ht="13.5">
      <c r="C69" s="162"/>
      <c r="D69" s="162"/>
      <c r="E69" s="157"/>
      <c r="F69" s="157"/>
      <c r="G69" s="157"/>
      <c r="H69" s="157"/>
      <c r="I69" s="157"/>
      <c r="J69" s="157"/>
      <c r="K69" s="157"/>
      <c r="L69" s="157"/>
      <c r="M69" s="157"/>
      <c r="N69" s="157"/>
      <c r="O69" s="157"/>
      <c r="P69" s="157"/>
      <c r="Q69" s="157"/>
      <c r="R69" s="157"/>
      <c r="S69" s="56">
        <v>1</v>
      </c>
      <c r="T69" s="56" t="s">
        <v>103</v>
      </c>
      <c r="U69" s="56" t="s">
        <v>104</v>
      </c>
      <c r="V69" s="56" t="s">
        <v>105</v>
      </c>
      <c r="W69" s="56" t="s">
        <v>381</v>
      </c>
      <c r="X69" s="56" t="s">
        <v>718</v>
      </c>
      <c r="Y69" s="55" t="str">
        <f>T69&amp;X69</f>
        <v>辺土名高等学校</v>
      </c>
    </row>
    <row r="70" spans="3:25" ht="13.5">
      <c r="C70" s="162"/>
      <c r="D70" s="162"/>
      <c r="E70" s="157"/>
      <c r="F70" s="157"/>
      <c r="G70" s="157"/>
      <c r="H70" s="157"/>
      <c r="I70" s="157"/>
      <c r="J70" s="157"/>
      <c r="K70" s="157"/>
      <c r="L70" s="157"/>
      <c r="M70" s="157"/>
      <c r="N70" s="157"/>
      <c r="O70" s="157"/>
      <c r="P70" s="157"/>
      <c r="Q70" s="157"/>
      <c r="R70" s="157"/>
      <c r="S70" s="56">
        <v>2</v>
      </c>
      <c r="T70" s="56" t="s">
        <v>156</v>
      </c>
      <c r="U70" s="56" t="s">
        <v>157</v>
      </c>
      <c r="V70" s="56" t="s">
        <v>158</v>
      </c>
      <c r="W70" s="56" t="s">
        <v>382</v>
      </c>
      <c r="X70" s="56" t="s">
        <v>718</v>
      </c>
      <c r="Y70" s="55" t="str">
        <f aca="true" t="shared" si="3" ref="Y70:Y133">T70&amp;X70</f>
        <v>北山高等学校</v>
      </c>
    </row>
    <row r="71" spans="3:25" ht="13.5">
      <c r="C71" s="162"/>
      <c r="D71" s="162"/>
      <c r="E71" s="157"/>
      <c r="F71" s="157"/>
      <c r="G71" s="157"/>
      <c r="H71" s="157"/>
      <c r="I71" s="157"/>
      <c r="J71" s="157"/>
      <c r="K71" s="157"/>
      <c r="L71" s="157"/>
      <c r="M71" s="157"/>
      <c r="N71" s="157"/>
      <c r="O71" s="157"/>
      <c r="P71" s="157"/>
      <c r="Q71" s="157"/>
      <c r="R71" s="157"/>
      <c r="S71" s="56">
        <v>3</v>
      </c>
      <c r="T71" s="56" t="s">
        <v>218</v>
      </c>
      <c r="U71" s="56" t="s">
        <v>219</v>
      </c>
      <c r="V71" s="56" t="s">
        <v>220</v>
      </c>
      <c r="W71" s="56" t="s">
        <v>383</v>
      </c>
      <c r="X71" s="56" t="s">
        <v>718</v>
      </c>
      <c r="Y71" s="55" t="str">
        <f t="shared" si="3"/>
        <v>本部高等学校</v>
      </c>
    </row>
    <row r="72" spans="3:25" ht="13.5">
      <c r="C72" s="162"/>
      <c r="D72" s="162"/>
      <c r="E72" s="157"/>
      <c r="F72" s="157"/>
      <c r="G72" s="157"/>
      <c r="H72" s="157"/>
      <c r="I72" s="157"/>
      <c r="J72" s="157"/>
      <c r="K72" s="157"/>
      <c r="L72" s="157"/>
      <c r="M72" s="157"/>
      <c r="N72" s="157"/>
      <c r="O72" s="157"/>
      <c r="P72" s="157"/>
      <c r="Q72" s="157"/>
      <c r="R72" s="157"/>
      <c r="S72" s="56">
        <v>4</v>
      </c>
      <c r="T72" s="56" t="s">
        <v>239</v>
      </c>
      <c r="U72" s="56" t="s">
        <v>240</v>
      </c>
      <c r="V72" s="56" t="s">
        <v>241</v>
      </c>
      <c r="W72" s="56" t="s">
        <v>384</v>
      </c>
      <c r="X72" s="56" t="s">
        <v>718</v>
      </c>
      <c r="Y72" s="55" t="str">
        <f t="shared" si="3"/>
        <v>名護商工高等学校</v>
      </c>
    </row>
    <row r="73" spans="3:25" ht="13.5">
      <c r="C73" s="162"/>
      <c r="D73" s="162"/>
      <c r="E73" s="157"/>
      <c r="F73" s="157"/>
      <c r="G73" s="157"/>
      <c r="H73" s="157"/>
      <c r="I73" s="157"/>
      <c r="J73" s="157"/>
      <c r="K73" s="157"/>
      <c r="L73" s="157"/>
      <c r="M73" s="157"/>
      <c r="N73" s="157"/>
      <c r="O73" s="157"/>
      <c r="P73" s="157"/>
      <c r="Q73" s="157"/>
      <c r="R73" s="157"/>
      <c r="S73" s="56">
        <v>5</v>
      </c>
      <c r="T73" s="56" t="s">
        <v>162</v>
      </c>
      <c r="U73" s="56" t="s">
        <v>163</v>
      </c>
      <c r="V73" s="56" t="s">
        <v>164</v>
      </c>
      <c r="W73" s="56" t="s">
        <v>385</v>
      </c>
      <c r="X73" s="56" t="s">
        <v>718</v>
      </c>
      <c r="Y73" s="55" t="str">
        <f t="shared" si="3"/>
        <v>名護高等学校</v>
      </c>
    </row>
    <row r="74" spans="3:25" ht="13.5">
      <c r="C74" s="162"/>
      <c r="D74" s="162"/>
      <c r="E74" s="157"/>
      <c r="F74" s="157"/>
      <c r="G74" s="157"/>
      <c r="H74" s="157"/>
      <c r="I74" s="157"/>
      <c r="J74" s="157"/>
      <c r="K74" s="157"/>
      <c r="L74" s="157"/>
      <c r="M74" s="157"/>
      <c r="N74" s="157"/>
      <c r="O74" s="157"/>
      <c r="P74" s="157"/>
      <c r="Q74" s="157"/>
      <c r="R74" s="157"/>
      <c r="S74" s="56">
        <v>6</v>
      </c>
      <c r="T74" s="56" t="s">
        <v>159</v>
      </c>
      <c r="U74" s="56" t="s">
        <v>160</v>
      </c>
      <c r="V74" s="56" t="s">
        <v>161</v>
      </c>
      <c r="W74" s="56" t="s">
        <v>380</v>
      </c>
      <c r="X74" s="56" t="s">
        <v>718</v>
      </c>
      <c r="Y74" s="55" t="str">
        <f t="shared" si="3"/>
        <v>北部農林高等学校</v>
      </c>
    </row>
    <row r="75" spans="3:25" ht="13.5">
      <c r="C75" s="162"/>
      <c r="D75" s="162"/>
      <c r="E75" s="157"/>
      <c r="F75" s="157"/>
      <c r="G75" s="157"/>
      <c r="H75" s="157"/>
      <c r="I75" s="157"/>
      <c r="J75" s="157"/>
      <c r="K75" s="157"/>
      <c r="L75" s="157"/>
      <c r="M75" s="157"/>
      <c r="N75" s="157"/>
      <c r="O75" s="157"/>
      <c r="P75" s="157"/>
      <c r="Q75" s="157"/>
      <c r="R75" s="157"/>
      <c r="S75" s="104">
        <v>7</v>
      </c>
      <c r="T75" s="104" t="s">
        <v>242</v>
      </c>
      <c r="U75" s="111" t="s">
        <v>246</v>
      </c>
      <c r="V75" s="112" t="s">
        <v>245</v>
      </c>
      <c r="W75" s="56" t="s">
        <v>379</v>
      </c>
      <c r="X75" s="56" t="s">
        <v>718</v>
      </c>
      <c r="Y75" s="55" t="str">
        <f t="shared" si="3"/>
        <v>沖縄高専高等学校</v>
      </c>
    </row>
    <row r="76" spans="3:25" ht="13.5">
      <c r="C76" s="162"/>
      <c r="D76" s="162"/>
      <c r="E76" s="157"/>
      <c r="F76" s="157"/>
      <c r="G76" s="157"/>
      <c r="H76" s="157"/>
      <c r="I76" s="157"/>
      <c r="J76" s="157"/>
      <c r="K76" s="157"/>
      <c r="L76" s="157"/>
      <c r="M76" s="157"/>
      <c r="N76" s="157"/>
      <c r="O76" s="157"/>
      <c r="P76" s="157"/>
      <c r="Q76" s="157"/>
      <c r="R76" s="157"/>
      <c r="S76" s="56">
        <v>8</v>
      </c>
      <c r="T76" s="56" t="s">
        <v>127</v>
      </c>
      <c r="U76" s="56" t="s">
        <v>128</v>
      </c>
      <c r="V76" s="112" t="s">
        <v>378</v>
      </c>
      <c r="W76" s="56" t="s">
        <v>386</v>
      </c>
      <c r="X76" s="56" t="s">
        <v>718</v>
      </c>
      <c r="Y76" s="55" t="str">
        <f t="shared" si="3"/>
        <v>宜野座高等学校</v>
      </c>
    </row>
    <row r="77" spans="3:25" ht="13.5">
      <c r="C77" s="162"/>
      <c r="D77" s="162"/>
      <c r="E77" s="157"/>
      <c r="F77" s="157"/>
      <c r="G77" s="157"/>
      <c r="H77" s="157"/>
      <c r="I77" s="157"/>
      <c r="J77" s="157"/>
      <c r="K77" s="157"/>
      <c r="L77" s="157"/>
      <c r="M77" s="157"/>
      <c r="N77" s="157"/>
      <c r="O77" s="157"/>
      <c r="P77" s="157"/>
      <c r="Q77" s="157"/>
      <c r="R77" s="157"/>
      <c r="S77" s="56">
        <v>9</v>
      </c>
      <c r="T77" s="56" t="s">
        <v>89</v>
      </c>
      <c r="U77" s="56" t="s">
        <v>90</v>
      </c>
      <c r="V77" s="56" t="s">
        <v>91</v>
      </c>
      <c r="W77" s="56" t="s">
        <v>387</v>
      </c>
      <c r="X77" s="56" t="s">
        <v>718</v>
      </c>
      <c r="Y77" s="55" t="str">
        <f t="shared" si="3"/>
        <v>石川高等学校</v>
      </c>
    </row>
    <row r="78" spans="3:25" ht="13.5">
      <c r="C78" s="162"/>
      <c r="D78" s="162"/>
      <c r="E78" s="157"/>
      <c r="F78" s="157"/>
      <c r="G78" s="157"/>
      <c r="H78" s="157"/>
      <c r="I78" s="157"/>
      <c r="J78" s="157"/>
      <c r="K78" s="157"/>
      <c r="L78" s="157"/>
      <c r="M78" s="157"/>
      <c r="N78" s="157"/>
      <c r="O78" s="157"/>
      <c r="P78" s="157"/>
      <c r="Q78" s="157"/>
      <c r="R78" s="157"/>
      <c r="S78" s="56">
        <v>10</v>
      </c>
      <c r="T78" s="56" t="s">
        <v>100</v>
      </c>
      <c r="U78" s="56" t="s">
        <v>101</v>
      </c>
      <c r="V78" s="56" t="s">
        <v>102</v>
      </c>
      <c r="W78" s="56" t="s">
        <v>388</v>
      </c>
      <c r="X78" s="56" t="s">
        <v>718</v>
      </c>
      <c r="Y78" s="55" t="str">
        <f t="shared" si="3"/>
        <v>具志川商業高等学校</v>
      </c>
    </row>
    <row r="79" spans="3:25" ht="13.5">
      <c r="C79" s="162"/>
      <c r="D79" s="162"/>
      <c r="E79" s="157"/>
      <c r="F79" s="157"/>
      <c r="G79" s="157"/>
      <c r="H79" s="157"/>
      <c r="I79" s="157"/>
      <c r="J79" s="157"/>
      <c r="K79" s="157"/>
      <c r="L79" s="157"/>
      <c r="M79" s="157"/>
      <c r="N79" s="157"/>
      <c r="O79" s="157"/>
      <c r="P79" s="157"/>
      <c r="Q79" s="157"/>
      <c r="R79" s="157"/>
      <c r="S79" s="56">
        <v>11</v>
      </c>
      <c r="T79" s="56" t="s">
        <v>98</v>
      </c>
      <c r="U79" s="56" t="s">
        <v>99</v>
      </c>
      <c r="V79" s="56" t="s">
        <v>88</v>
      </c>
      <c r="W79" s="56" t="s">
        <v>389</v>
      </c>
      <c r="X79" s="56" t="s">
        <v>718</v>
      </c>
      <c r="Y79" s="55" t="str">
        <f t="shared" si="3"/>
        <v>前原高等学校</v>
      </c>
    </row>
    <row r="80" spans="3:25" ht="13.5">
      <c r="C80" s="162"/>
      <c r="D80" s="162"/>
      <c r="E80" s="157"/>
      <c r="F80" s="157"/>
      <c r="G80" s="157"/>
      <c r="H80" s="157"/>
      <c r="I80" s="157"/>
      <c r="J80" s="157"/>
      <c r="K80" s="157"/>
      <c r="L80" s="157"/>
      <c r="M80" s="157"/>
      <c r="N80" s="157"/>
      <c r="O80" s="157"/>
      <c r="P80" s="157"/>
      <c r="Q80" s="157"/>
      <c r="R80" s="157"/>
      <c r="S80" s="56">
        <v>12</v>
      </c>
      <c r="T80" s="56" t="s">
        <v>86</v>
      </c>
      <c r="U80" s="56" t="s">
        <v>87</v>
      </c>
      <c r="V80" s="56" t="s">
        <v>88</v>
      </c>
      <c r="W80" s="56" t="s">
        <v>390</v>
      </c>
      <c r="X80" s="56" t="s">
        <v>718</v>
      </c>
      <c r="Y80" s="55" t="str">
        <f t="shared" si="3"/>
        <v>中部農林高等学校</v>
      </c>
    </row>
    <row r="81" spans="3:25" ht="13.5">
      <c r="C81" s="162"/>
      <c r="D81" s="162"/>
      <c r="E81" s="157"/>
      <c r="F81" s="157"/>
      <c r="G81" s="157"/>
      <c r="H81" s="157"/>
      <c r="I81" s="157"/>
      <c r="J81" s="157"/>
      <c r="K81" s="157"/>
      <c r="L81" s="157"/>
      <c r="M81" s="157"/>
      <c r="N81" s="157"/>
      <c r="O81" s="157"/>
      <c r="P81" s="157"/>
      <c r="Q81" s="157"/>
      <c r="R81" s="157"/>
      <c r="S81" s="56">
        <v>13</v>
      </c>
      <c r="T81" s="56" t="s">
        <v>95</v>
      </c>
      <c r="U81" s="56" t="s">
        <v>96</v>
      </c>
      <c r="V81" s="56" t="s">
        <v>97</v>
      </c>
      <c r="W81" s="56" t="s">
        <v>391</v>
      </c>
      <c r="X81" s="56" t="s">
        <v>718</v>
      </c>
      <c r="Y81" s="55" t="str">
        <f t="shared" si="3"/>
        <v>具志川高等学校</v>
      </c>
    </row>
    <row r="82" spans="3:25" ht="13.5">
      <c r="C82" s="162"/>
      <c r="D82" s="162"/>
      <c r="E82" s="157"/>
      <c r="F82" s="157"/>
      <c r="G82" s="157"/>
      <c r="H82" s="157"/>
      <c r="I82" s="157"/>
      <c r="J82" s="157"/>
      <c r="K82" s="157"/>
      <c r="L82" s="157"/>
      <c r="M82" s="157"/>
      <c r="N82" s="157"/>
      <c r="O82" s="157"/>
      <c r="P82" s="157"/>
      <c r="Q82" s="157"/>
      <c r="R82" s="157"/>
      <c r="S82" s="56">
        <v>14</v>
      </c>
      <c r="T82" s="56" t="s">
        <v>92</v>
      </c>
      <c r="U82" s="56" t="s">
        <v>93</v>
      </c>
      <c r="V82" s="56" t="s">
        <v>94</v>
      </c>
      <c r="W82" s="56" t="s">
        <v>392</v>
      </c>
      <c r="X82" s="56" t="s">
        <v>718</v>
      </c>
      <c r="Y82" s="55" t="str">
        <f t="shared" si="3"/>
        <v>与勝高等学校</v>
      </c>
    </row>
    <row r="83" spans="3:25" ht="13.5">
      <c r="C83" s="162"/>
      <c r="D83" s="162"/>
      <c r="E83" s="157"/>
      <c r="F83" s="157"/>
      <c r="G83" s="157"/>
      <c r="H83" s="157"/>
      <c r="I83" s="157"/>
      <c r="J83" s="157"/>
      <c r="K83" s="157"/>
      <c r="L83" s="157"/>
      <c r="M83" s="157"/>
      <c r="N83" s="157"/>
      <c r="O83" s="157"/>
      <c r="P83" s="157"/>
      <c r="Q83" s="157"/>
      <c r="R83" s="157"/>
      <c r="S83" s="56">
        <v>15</v>
      </c>
      <c r="T83" s="56" t="s">
        <v>233</v>
      </c>
      <c r="U83" s="56" t="s">
        <v>234</v>
      </c>
      <c r="V83" s="56" t="s">
        <v>235</v>
      </c>
      <c r="W83" s="56" t="s">
        <v>393</v>
      </c>
      <c r="X83" s="56" t="s">
        <v>718</v>
      </c>
      <c r="Y83" s="55" t="str">
        <f t="shared" si="3"/>
        <v>読谷高等学校</v>
      </c>
    </row>
    <row r="84" spans="3:25" ht="13.5">
      <c r="C84" s="162"/>
      <c r="D84" s="162"/>
      <c r="E84" s="157"/>
      <c r="F84" s="157"/>
      <c r="G84" s="157"/>
      <c r="H84" s="157"/>
      <c r="I84" s="157"/>
      <c r="J84" s="157"/>
      <c r="K84" s="157"/>
      <c r="L84" s="157"/>
      <c r="M84" s="157"/>
      <c r="N84" s="157"/>
      <c r="O84" s="157"/>
      <c r="P84" s="157"/>
      <c r="Q84" s="157"/>
      <c r="R84" s="157"/>
      <c r="S84" s="56">
        <v>16</v>
      </c>
      <c r="T84" s="56" t="s">
        <v>121</v>
      </c>
      <c r="U84" s="56" t="s">
        <v>122</v>
      </c>
      <c r="V84" s="56" t="s">
        <v>123</v>
      </c>
      <c r="W84" s="56" t="s">
        <v>394</v>
      </c>
      <c r="X84" s="56" t="s">
        <v>718</v>
      </c>
      <c r="Y84" s="55" t="str">
        <f t="shared" si="3"/>
        <v>嘉手納高等学校</v>
      </c>
    </row>
    <row r="85" spans="3:25" ht="13.5">
      <c r="C85" s="162"/>
      <c r="D85" s="162"/>
      <c r="E85" s="157"/>
      <c r="F85" s="157"/>
      <c r="G85" s="157"/>
      <c r="H85" s="157"/>
      <c r="I85" s="157"/>
      <c r="J85" s="157"/>
      <c r="K85" s="157"/>
      <c r="L85" s="157"/>
      <c r="M85" s="157"/>
      <c r="N85" s="157"/>
      <c r="O85" s="157"/>
      <c r="P85" s="157"/>
      <c r="Q85" s="157"/>
      <c r="R85" s="157"/>
      <c r="S85" s="56">
        <v>17</v>
      </c>
      <c r="T85" s="56" t="s">
        <v>115</v>
      </c>
      <c r="U85" s="56" t="s">
        <v>116</v>
      </c>
      <c r="V85" s="56" t="s">
        <v>117</v>
      </c>
      <c r="W85" s="56" t="s">
        <v>395</v>
      </c>
      <c r="X85" s="56" t="s">
        <v>718</v>
      </c>
      <c r="Y85" s="55" t="str">
        <f t="shared" si="3"/>
        <v>美里高等学校</v>
      </c>
    </row>
    <row r="86" spans="3:25" ht="13.5">
      <c r="C86" s="162"/>
      <c r="D86" s="162"/>
      <c r="E86" s="157"/>
      <c r="F86" s="157"/>
      <c r="G86" s="157"/>
      <c r="H86" s="157"/>
      <c r="I86" s="157"/>
      <c r="J86" s="157"/>
      <c r="K86" s="157"/>
      <c r="L86" s="157"/>
      <c r="M86" s="157"/>
      <c r="N86" s="157"/>
      <c r="O86" s="157"/>
      <c r="P86" s="157"/>
      <c r="Q86" s="157"/>
      <c r="R86" s="157"/>
      <c r="S86" s="56">
        <v>18</v>
      </c>
      <c r="T86" s="56" t="s">
        <v>109</v>
      </c>
      <c r="U86" s="56" t="s">
        <v>110</v>
      </c>
      <c r="V86" s="56" t="s">
        <v>111</v>
      </c>
      <c r="W86" s="56" t="s">
        <v>396</v>
      </c>
      <c r="X86" s="56" t="s">
        <v>718</v>
      </c>
      <c r="Y86" s="55" t="str">
        <f t="shared" si="3"/>
        <v>美来工科高等学校</v>
      </c>
    </row>
    <row r="87" spans="3:25" ht="13.5">
      <c r="C87" s="162"/>
      <c r="D87" s="162"/>
      <c r="E87" s="157"/>
      <c r="F87" s="157"/>
      <c r="G87" s="157"/>
      <c r="H87" s="157"/>
      <c r="I87" s="157"/>
      <c r="J87" s="157"/>
      <c r="K87" s="157"/>
      <c r="L87" s="157"/>
      <c r="M87" s="157"/>
      <c r="N87" s="157"/>
      <c r="O87" s="157"/>
      <c r="P87" s="157"/>
      <c r="Q87" s="157"/>
      <c r="R87" s="157"/>
      <c r="S87" s="56">
        <v>19</v>
      </c>
      <c r="T87" s="56" t="s">
        <v>112</v>
      </c>
      <c r="U87" s="56" t="s">
        <v>113</v>
      </c>
      <c r="V87" s="56" t="s">
        <v>114</v>
      </c>
      <c r="W87" s="56" t="s">
        <v>397</v>
      </c>
      <c r="X87" s="56" t="s">
        <v>718</v>
      </c>
      <c r="Y87" s="55" t="str">
        <f t="shared" si="3"/>
        <v>コザ高等学校</v>
      </c>
    </row>
    <row r="88" spans="3:25" ht="13.5">
      <c r="C88" s="162"/>
      <c r="D88" s="162"/>
      <c r="E88" s="157"/>
      <c r="F88" s="157"/>
      <c r="G88" s="157"/>
      <c r="H88" s="157"/>
      <c r="I88" s="157"/>
      <c r="J88" s="157"/>
      <c r="K88" s="157"/>
      <c r="L88" s="157"/>
      <c r="M88" s="157"/>
      <c r="N88" s="157"/>
      <c r="O88" s="157"/>
      <c r="P88" s="157"/>
      <c r="Q88" s="157"/>
      <c r="R88" s="157"/>
      <c r="S88" s="56">
        <v>20</v>
      </c>
      <c r="T88" s="56" t="s">
        <v>106</v>
      </c>
      <c r="U88" s="56" t="s">
        <v>107</v>
      </c>
      <c r="V88" s="56" t="s">
        <v>108</v>
      </c>
      <c r="W88" s="56" t="s">
        <v>398</v>
      </c>
      <c r="X88" s="56" t="s">
        <v>718</v>
      </c>
      <c r="Y88" s="55" t="str">
        <f t="shared" si="3"/>
        <v>美里工業高等学校</v>
      </c>
    </row>
    <row r="89" spans="3:25" ht="13.5">
      <c r="C89" s="162"/>
      <c r="D89" s="162"/>
      <c r="E89" s="157"/>
      <c r="F89" s="157"/>
      <c r="G89" s="157"/>
      <c r="H89" s="157"/>
      <c r="I89" s="157"/>
      <c r="J89" s="157"/>
      <c r="K89" s="157"/>
      <c r="L89" s="157"/>
      <c r="M89" s="157"/>
      <c r="N89" s="157"/>
      <c r="O89" s="157"/>
      <c r="P89" s="157"/>
      <c r="Q89" s="157"/>
      <c r="R89" s="157"/>
      <c r="S89" s="56">
        <v>21</v>
      </c>
      <c r="T89" s="56" t="s">
        <v>118</v>
      </c>
      <c r="U89" s="56" t="s">
        <v>119</v>
      </c>
      <c r="V89" s="56" t="s">
        <v>120</v>
      </c>
      <c r="W89" s="56" t="s">
        <v>399</v>
      </c>
      <c r="X89" s="56" t="s">
        <v>718</v>
      </c>
      <c r="Y89" s="55" t="str">
        <f t="shared" si="3"/>
        <v>球陽高等学校</v>
      </c>
    </row>
    <row r="90" spans="3:25" ht="13.5">
      <c r="C90" s="162"/>
      <c r="D90" s="162"/>
      <c r="E90" s="157"/>
      <c r="F90" s="157"/>
      <c r="G90" s="157"/>
      <c r="H90" s="157"/>
      <c r="I90" s="157"/>
      <c r="J90" s="157"/>
      <c r="K90" s="157"/>
      <c r="L90" s="157"/>
      <c r="M90" s="157"/>
      <c r="N90" s="157"/>
      <c r="O90" s="157"/>
      <c r="P90" s="157"/>
      <c r="Q90" s="157"/>
      <c r="R90" s="157"/>
      <c r="S90" s="56">
        <v>22</v>
      </c>
      <c r="T90" s="56" t="s">
        <v>144</v>
      </c>
      <c r="U90" s="56" t="s">
        <v>145</v>
      </c>
      <c r="V90" s="56" t="s">
        <v>146</v>
      </c>
      <c r="W90" s="56" t="s">
        <v>400</v>
      </c>
      <c r="X90" s="56" t="s">
        <v>718</v>
      </c>
      <c r="Y90" s="55" t="str">
        <f t="shared" si="3"/>
        <v>北谷高等学校</v>
      </c>
    </row>
    <row r="91" spans="3:25" ht="13.5">
      <c r="C91" s="162"/>
      <c r="D91" s="162"/>
      <c r="E91" s="157"/>
      <c r="F91" s="157"/>
      <c r="G91" s="157"/>
      <c r="H91" s="157"/>
      <c r="I91" s="157"/>
      <c r="J91" s="157"/>
      <c r="K91" s="157"/>
      <c r="L91" s="157"/>
      <c r="M91" s="157"/>
      <c r="N91" s="157"/>
      <c r="O91" s="157"/>
      <c r="P91" s="157"/>
      <c r="Q91" s="157"/>
      <c r="R91" s="157"/>
      <c r="S91" s="56">
        <v>23</v>
      </c>
      <c r="T91" s="56" t="s">
        <v>124</v>
      </c>
      <c r="U91" s="56" t="s">
        <v>125</v>
      </c>
      <c r="V91" s="56" t="s">
        <v>126</v>
      </c>
      <c r="W91" s="56" t="s">
        <v>401</v>
      </c>
      <c r="X91" s="56" t="s">
        <v>718</v>
      </c>
      <c r="Y91" s="55" t="str">
        <f t="shared" si="3"/>
        <v>北中城高等学校</v>
      </c>
    </row>
    <row r="92" spans="3:25" ht="13.5">
      <c r="C92" s="162"/>
      <c r="D92" s="162"/>
      <c r="E92" s="157"/>
      <c r="F92" s="157"/>
      <c r="G92" s="157"/>
      <c r="H92" s="157"/>
      <c r="I92" s="157"/>
      <c r="J92" s="157"/>
      <c r="K92" s="157"/>
      <c r="L92" s="157"/>
      <c r="M92" s="157"/>
      <c r="N92" s="157"/>
      <c r="O92" s="157"/>
      <c r="P92" s="157"/>
      <c r="Q92" s="157"/>
      <c r="R92" s="157"/>
      <c r="S92" s="56">
        <v>24</v>
      </c>
      <c r="T92" s="56" t="s">
        <v>132</v>
      </c>
      <c r="U92" s="56" t="s">
        <v>133</v>
      </c>
      <c r="V92" s="56" t="s">
        <v>134</v>
      </c>
      <c r="W92" s="56" t="s">
        <v>402</v>
      </c>
      <c r="X92" s="56" t="s">
        <v>718</v>
      </c>
      <c r="Y92" s="55" t="str">
        <f t="shared" si="3"/>
        <v>普天間高等学校</v>
      </c>
    </row>
    <row r="93" spans="3:25" ht="13.5">
      <c r="C93" s="162"/>
      <c r="D93" s="162"/>
      <c r="E93" s="157"/>
      <c r="F93" s="157"/>
      <c r="G93" s="157"/>
      <c r="H93" s="157"/>
      <c r="I93" s="157"/>
      <c r="J93" s="157"/>
      <c r="K93" s="157"/>
      <c r="L93" s="157"/>
      <c r="M93" s="157"/>
      <c r="N93" s="157"/>
      <c r="O93" s="157"/>
      <c r="P93" s="157"/>
      <c r="Q93" s="157"/>
      <c r="R93" s="157"/>
      <c r="S93" s="56">
        <v>25</v>
      </c>
      <c r="T93" s="56" t="s">
        <v>129</v>
      </c>
      <c r="U93" s="56" t="s">
        <v>130</v>
      </c>
      <c r="V93" s="56" t="s">
        <v>131</v>
      </c>
      <c r="W93" s="56" t="s">
        <v>403</v>
      </c>
      <c r="X93" s="56" t="s">
        <v>718</v>
      </c>
      <c r="Y93" s="55" t="str">
        <f t="shared" si="3"/>
        <v>中部商業高等学校</v>
      </c>
    </row>
    <row r="94" spans="3:25" ht="13.5">
      <c r="C94" s="162"/>
      <c r="D94" s="162"/>
      <c r="E94" s="157"/>
      <c r="F94" s="157"/>
      <c r="G94" s="157"/>
      <c r="H94" s="157"/>
      <c r="I94" s="157"/>
      <c r="J94" s="157"/>
      <c r="K94" s="157"/>
      <c r="L94" s="157"/>
      <c r="M94" s="157"/>
      <c r="N94" s="157"/>
      <c r="O94" s="157"/>
      <c r="P94" s="157"/>
      <c r="Q94" s="157"/>
      <c r="R94" s="157"/>
      <c r="S94" s="56">
        <v>26</v>
      </c>
      <c r="T94" s="56" t="s">
        <v>138</v>
      </c>
      <c r="U94" s="56" t="s">
        <v>139</v>
      </c>
      <c r="V94" s="56" t="s">
        <v>140</v>
      </c>
      <c r="W94" s="56" t="s">
        <v>404</v>
      </c>
      <c r="X94" s="56" t="s">
        <v>718</v>
      </c>
      <c r="Y94" s="55" t="str">
        <f t="shared" si="3"/>
        <v>宜野湾高等学校</v>
      </c>
    </row>
    <row r="95" spans="3:25" ht="13.5">
      <c r="C95" s="162"/>
      <c r="D95" s="162"/>
      <c r="E95" s="157"/>
      <c r="F95" s="157"/>
      <c r="G95" s="157"/>
      <c r="H95" s="157"/>
      <c r="I95" s="157"/>
      <c r="J95" s="157"/>
      <c r="K95" s="157"/>
      <c r="L95" s="157"/>
      <c r="M95" s="157"/>
      <c r="N95" s="157"/>
      <c r="O95" s="157"/>
      <c r="P95" s="157"/>
      <c r="Q95" s="157"/>
      <c r="R95" s="157"/>
      <c r="S95" s="56">
        <v>27</v>
      </c>
      <c r="T95" s="56" t="s">
        <v>135</v>
      </c>
      <c r="U95" s="56" t="s">
        <v>136</v>
      </c>
      <c r="V95" s="56" t="s">
        <v>137</v>
      </c>
      <c r="W95" s="56" t="s">
        <v>405</v>
      </c>
      <c r="X95" s="56" t="s">
        <v>718</v>
      </c>
      <c r="Y95" s="55" t="str">
        <f t="shared" si="3"/>
        <v>沖縄カトリック高等学校</v>
      </c>
    </row>
    <row r="96" spans="3:25" ht="13.5">
      <c r="C96" s="162"/>
      <c r="D96" s="162"/>
      <c r="E96" s="157"/>
      <c r="F96" s="157"/>
      <c r="G96" s="157"/>
      <c r="H96" s="157"/>
      <c r="I96" s="157"/>
      <c r="J96" s="157"/>
      <c r="K96" s="157"/>
      <c r="L96" s="157"/>
      <c r="M96" s="157"/>
      <c r="N96" s="157"/>
      <c r="O96" s="157"/>
      <c r="P96" s="157"/>
      <c r="Q96" s="157"/>
      <c r="R96" s="157"/>
      <c r="S96" s="56">
        <v>28</v>
      </c>
      <c r="T96" s="56" t="s">
        <v>197</v>
      </c>
      <c r="U96" s="56" t="s">
        <v>198</v>
      </c>
      <c r="V96" s="56" t="s">
        <v>199</v>
      </c>
      <c r="W96" s="56" t="s">
        <v>406</v>
      </c>
      <c r="X96" s="56" t="s">
        <v>718</v>
      </c>
      <c r="Y96" s="55" t="str">
        <f t="shared" si="3"/>
        <v>西原高等学校</v>
      </c>
    </row>
    <row r="97" spans="3:25" ht="13.5">
      <c r="C97" s="162"/>
      <c r="D97" s="162"/>
      <c r="E97" s="157"/>
      <c r="F97" s="157"/>
      <c r="G97" s="157"/>
      <c r="H97" s="157"/>
      <c r="I97" s="157"/>
      <c r="J97" s="157"/>
      <c r="K97" s="157"/>
      <c r="L97" s="157"/>
      <c r="M97" s="157"/>
      <c r="N97" s="157"/>
      <c r="O97" s="157"/>
      <c r="P97" s="157"/>
      <c r="Q97" s="157"/>
      <c r="R97" s="157"/>
      <c r="S97" s="56">
        <v>29</v>
      </c>
      <c r="T97" s="56" t="s">
        <v>77</v>
      </c>
      <c r="U97" s="56" t="s">
        <v>78</v>
      </c>
      <c r="V97" s="56" t="s">
        <v>79</v>
      </c>
      <c r="W97" s="56" t="s">
        <v>407</v>
      </c>
      <c r="X97" s="56" t="s">
        <v>718</v>
      </c>
      <c r="Y97" s="55" t="str">
        <f t="shared" si="3"/>
        <v>浦添商業高等学校</v>
      </c>
    </row>
    <row r="98" spans="3:25" ht="13.5">
      <c r="C98" s="162"/>
      <c r="D98" s="162"/>
      <c r="E98" s="157"/>
      <c r="F98" s="157"/>
      <c r="G98" s="157"/>
      <c r="H98" s="157"/>
      <c r="I98" s="157"/>
      <c r="J98" s="157"/>
      <c r="K98" s="157"/>
      <c r="L98" s="157"/>
      <c r="M98" s="157"/>
      <c r="N98" s="157"/>
      <c r="O98" s="157"/>
      <c r="P98" s="157"/>
      <c r="Q98" s="157"/>
      <c r="R98" s="157"/>
      <c r="S98" s="56">
        <v>30</v>
      </c>
      <c r="T98" s="56" t="s">
        <v>83</v>
      </c>
      <c r="U98" s="56" t="s">
        <v>84</v>
      </c>
      <c r="V98" s="56" t="s">
        <v>85</v>
      </c>
      <c r="W98" s="56" t="s">
        <v>408</v>
      </c>
      <c r="X98" s="56" t="s">
        <v>718</v>
      </c>
      <c r="Y98" s="55" t="str">
        <f t="shared" si="3"/>
        <v>浦添工業高等学校</v>
      </c>
    </row>
    <row r="99" spans="3:25" ht="13.5">
      <c r="C99" s="162"/>
      <c r="D99" s="162"/>
      <c r="E99" s="157"/>
      <c r="F99" s="157"/>
      <c r="G99" s="157"/>
      <c r="H99" s="157"/>
      <c r="I99" s="157"/>
      <c r="J99" s="157"/>
      <c r="K99" s="157"/>
      <c r="L99" s="157"/>
      <c r="M99" s="157"/>
      <c r="N99" s="157"/>
      <c r="O99" s="157"/>
      <c r="P99" s="157"/>
      <c r="Q99" s="157"/>
      <c r="R99" s="157"/>
      <c r="S99" s="56">
        <v>31</v>
      </c>
      <c r="T99" s="56" t="s">
        <v>68</v>
      </c>
      <c r="U99" s="56" t="s">
        <v>69</v>
      </c>
      <c r="V99" s="56" t="s">
        <v>70</v>
      </c>
      <c r="W99" s="56" t="s">
        <v>409</v>
      </c>
      <c r="X99" s="56" t="s">
        <v>718</v>
      </c>
      <c r="Y99" s="55" t="str">
        <f t="shared" si="3"/>
        <v>陽明高等学校</v>
      </c>
    </row>
    <row r="100" spans="3:25" ht="13.5">
      <c r="C100" s="162"/>
      <c r="D100" s="162"/>
      <c r="E100" s="157"/>
      <c r="F100" s="157"/>
      <c r="G100" s="157"/>
      <c r="H100" s="157"/>
      <c r="I100" s="157"/>
      <c r="J100" s="157"/>
      <c r="K100" s="157"/>
      <c r="L100" s="157"/>
      <c r="M100" s="157"/>
      <c r="N100" s="157"/>
      <c r="O100" s="157"/>
      <c r="P100" s="157"/>
      <c r="Q100" s="157"/>
      <c r="R100" s="157"/>
      <c r="S100" s="56">
        <v>32</v>
      </c>
      <c r="T100" s="56" t="s">
        <v>71</v>
      </c>
      <c r="U100" s="56" t="s">
        <v>72</v>
      </c>
      <c r="V100" s="56" t="s">
        <v>73</v>
      </c>
      <c r="W100" s="56" t="s">
        <v>410</v>
      </c>
      <c r="X100" s="56" t="s">
        <v>718</v>
      </c>
      <c r="Y100" s="55" t="str">
        <f t="shared" si="3"/>
        <v>昭和薬科大学附属高等学校</v>
      </c>
    </row>
    <row r="101" spans="17:25" ht="13.5">
      <c r="Q101" s="157"/>
      <c r="R101" s="157"/>
      <c r="S101" s="56">
        <v>33</v>
      </c>
      <c r="T101" s="56" t="s">
        <v>80</v>
      </c>
      <c r="U101" s="56" t="s">
        <v>81</v>
      </c>
      <c r="V101" s="56" t="s">
        <v>82</v>
      </c>
      <c r="W101" s="56" t="s">
        <v>411</v>
      </c>
      <c r="X101" s="56" t="s">
        <v>718</v>
      </c>
      <c r="Y101" s="55" t="str">
        <f t="shared" si="3"/>
        <v>浦添高等学校</v>
      </c>
    </row>
    <row r="102" spans="17:25" ht="13.5">
      <c r="Q102" s="157"/>
      <c r="R102" s="157"/>
      <c r="S102" s="56">
        <v>34</v>
      </c>
      <c r="T102" s="56" t="s">
        <v>74</v>
      </c>
      <c r="U102" s="56" t="s">
        <v>75</v>
      </c>
      <c r="V102" s="56" t="s">
        <v>76</v>
      </c>
      <c r="W102" s="56" t="s">
        <v>412</v>
      </c>
      <c r="X102" s="56" t="s">
        <v>718</v>
      </c>
      <c r="Y102" s="55" t="str">
        <f t="shared" si="3"/>
        <v>那覇工業高等学校</v>
      </c>
    </row>
    <row r="103" spans="17:25" ht="13.5">
      <c r="Q103" s="157"/>
      <c r="R103" s="157"/>
      <c r="S103" s="56">
        <v>35</v>
      </c>
      <c r="T103" s="56" t="s">
        <v>180</v>
      </c>
      <c r="U103" s="56" t="s">
        <v>181</v>
      </c>
      <c r="V103" s="56" t="s">
        <v>182</v>
      </c>
      <c r="W103" s="56" t="s">
        <v>413</v>
      </c>
      <c r="X103" s="56" t="s">
        <v>718</v>
      </c>
      <c r="Y103" s="55" t="str">
        <f t="shared" si="3"/>
        <v>那覇国際高等学校</v>
      </c>
    </row>
    <row r="104" spans="17:25" ht="13.5">
      <c r="Q104" s="157"/>
      <c r="R104" s="157"/>
      <c r="S104" s="56">
        <v>36</v>
      </c>
      <c r="T104" s="56" t="s">
        <v>185</v>
      </c>
      <c r="U104" s="56" t="s">
        <v>186</v>
      </c>
      <c r="V104" s="56" t="s">
        <v>187</v>
      </c>
      <c r="W104" s="56" t="s">
        <v>414</v>
      </c>
      <c r="X104" s="56" t="s">
        <v>718</v>
      </c>
      <c r="Y104" s="55" t="str">
        <f t="shared" si="3"/>
        <v>興南高等学校</v>
      </c>
    </row>
    <row r="105" spans="17:25" ht="13.5">
      <c r="Q105" s="157"/>
      <c r="R105" s="157"/>
      <c r="S105" s="56">
        <v>37</v>
      </c>
      <c r="T105" s="56" t="s">
        <v>174</v>
      </c>
      <c r="U105" s="56" t="s">
        <v>175</v>
      </c>
      <c r="V105" s="56" t="s">
        <v>176</v>
      </c>
      <c r="W105" s="56" t="s">
        <v>415</v>
      </c>
      <c r="X105" s="56" t="s">
        <v>718</v>
      </c>
      <c r="Y105" s="55" t="str">
        <f t="shared" si="3"/>
        <v>首里東高等学校</v>
      </c>
    </row>
    <row r="106" spans="19:25" ht="13.5">
      <c r="S106" s="56">
        <v>38</v>
      </c>
      <c r="T106" s="56" t="s">
        <v>177</v>
      </c>
      <c r="U106" s="56" t="s">
        <v>178</v>
      </c>
      <c r="V106" s="56" t="s">
        <v>179</v>
      </c>
      <c r="W106" s="56" t="s">
        <v>416</v>
      </c>
      <c r="X106" s="56" t="s">
        <v>718</v>
      </c>
      <c r="Y106" s="55" t="str">
        <f t="shared" si="3"/>
        <v>首里高等学校</v>
      </c>
    </row>
    <row r="107" spans="19:25" ht="13.5">
      <c r="S107" s="56">
        <v>39</v>
      </c>
      <c r="T107" s="56" t="s">
        <v>191</v>
      </c>
      <c r="U107" s="56" t="s">
        <v>192</v>
      </c>
      <c r="V107" s="56" t="s">
        <v>193</v>
      </c>
      <c r="W107" s="56" t="s">
        <v>417</v>
      </c>
      <c r="X107" s="56" t="s">
        <v>718</v>
      </c>
      <c r="Y107" s="55" t="str">
        <f t="shared" si="3"/>
        <v>沖縄工業高等学校</v>
      </c>
    </row>
    <row r="108" spans="19:25" ht="13.5">
      <c r="S108" s="56">
        <v>40</v>
      </c>
      <c r="T108" s="56" t="s">
        <v>237</v>
      </c>
      <c r="U108" s="56" t="s">
        <v>238</v>
      </c>
      <c r="V108" s="56" t="s">
        <v>236</v>
      </c>
      <c r="W108" s="56" t="s">
        <v>418</v>
      </c>
      <c r="X108" s="56" t="s">
        <v>718</v>
      </c>
      <c r="Y108" s="55" t="str">
        <f t="shared" si="3"/>
        <v>沖縄尚学高等学校</v>
      </c>
    </row>
    <row r="109" spans="19:25" ht="13.5">
      <c r="S109" s="56">
        <v>41</v>
      </c>
      <c r="T109" s="56" t="s">
        <v>165</v>
      </c>
      <c r="U109" s="56" t="s">
        <v>166</v>
      </c>
      <c r="V109" s="56" t="s">
        <v>167</v>
      </c>
      <c r="W109" s="56" t="s">
        <v>419</v>
      </c>
      <c r="X109" s="56" t="s">
        <v>718</v>
      </c>
      <c r="Y109" s="55" t="str">
        <f t="shared" si="3"/>
        <v>真和志高等学校</v>
      </c>
    </row>
    <row r="110" spans="19:25" ht="13.5">
      <c r="S110" s="56">
        <v>42</v>
      </c>
      <c r="T110" s="56" t="s">
        <v>194</v>
      </c>
      <c r="U110" s="56" t="s">
        <v>195</v>
      </c>
      <c r="V110" s="56" t="s">
        <v>196</v>
      </c>
      <c r="W110" s="56" t="s">
        <v>420</v>
      </c>
      <c r="X110" s="56" t="s">
        <v>718</v>
      </c>
      <c r="Y110" s="55" t="str">
        <f t="shared" si="3"/>
        <v>那覇商業高等学校</v>
      </c>
    </row>
    <row r="111" spans="19:25" ht="13.5">
      <c r="S111" s="56">
        <v>43</v>
      </c>
      <c r="T111" s="56" t="s">
        <v>188</v>
      </c>
      <c r="U111" s="56" t="s">
        <v>189</v>
      </c>
      <c r="V111" s="56" t="s">
        <v>190</v>
      </c>
      <c r="W111" s="56" t="s">
        <v>421</v>
      </c>
      <c r="X111" s="56" t="s">
        <v>718</v>
      </c>
      <c r="Y111" s="55" t="str">
        <f t="shared" si="3"/>
        <v>那覇高等学校</v>
      </c>
    </row>
    <row r="112" spans="19:25" ht="13.5">
      <c r="S112" s="56">
        <v>44</v>
      </c>
      <c r="T112" s="56" t="s">
        <v>168</v>
      </c>
      <c r="U112" s="56" t="s">
        <v>169</v>
      </c>
      <c r="V112" s="56" t="s">
        <v>170</v>
      </c>
      <c r="W112" s="56" t="s">
        <v>422</v>
      </c>
      <c r="X112" s="56" t="s">
        <v>718</v>
      </c>
      <c r="Y112" s="55" t="str">
        <f t="shared" si="3"/>
        <v>小禄高等学校</v>
      </c>
    </row>
    <row r="113" spans="19:25" ht="13.5">
      <c r="S113" s="56">
        <v>45</v>
      </c>
      <c r="T113" s="56" t="s">
        <v>171</v>
      </c>
      <c r="U113" s="56" t="s">
        <v>172</v>
      </c>
      <c r="V113" s="56" t="s">
        <v>173</v>
      </c>
      <c r="W113" s="56" t="s">
        <v>423</v>
      </c>
      <c r="X113" s="56" t="s">
        <v>718</v>
      </c>
      <c r="Y113" s="55" t="str">
        <f t="shared" si="3"/>
        <v>那覇西高等学校</v>
      </c>
    </row>
    <row r="114" spans="19:25" ht="13.5">
      <c r="S114" s="56">
        <v>46</v>
      </c>
      <c r="T114" s="56" t="s">
        <v>200</v>
      </c>
      <c r="U114" s="56" t="s">
        <v>201</v>
      </c>
      <c r="V114" s="56" t="s">
        <v>202</v>
      </c>
      <c r="W114" s="56" t="s">
        <v>424</v>
      </c>
      <c r="X114" s="56" t="s">
        <v>718</v>
      </c>
      <c r="Y114" s="55" t="str">
        <f t="shared" si="3"/>
        <v>開邦高等学校</v>
      </c>
    </row>
    <row r="115" spans="19:25" ht="13.5">
      <c r="S115" s="56">
        <v>47</v>
      </c>
      <c r="T115" s="56" t="s">
        <v>203</v>
      </c>
      <c r="U115" s="56" t="s">
        <v>204</v>
      </c>
      <c r="V115" s="56" t="s">
        <v>205</v>
      </c>
      <c r="W115" s="56" t="s">
        <v>425</v>
      </c>
      <c r="X115" s="56" t="s">
        <v>718</v>
      </c>
      <c r="Y115" s="55" t="str">
        <f t="shared" si="3"/>
        <v>南風原高等学校</v>
      </c>
    </row>
    <row r="116" spans="19:25" ht="13.5">
      <c r="S116" s="56">
        <v>48</v>
      </c>
      <c r="T116" s="56" t="s">
        <v>230</v>
      </c>
      <c r="U116" s="56" t="s">
        <v>231</v>
      </c>
      <c r="V116" s="56" t="s">
        <v>232</v>
      </c>
      <c r="W116" s="56" t="s">
        <v>426</v>
      </c>
      <c r="X116" s="56" t="s">
        <v>718</v>
      </c>
      <c r="Y116" s="55" t="str">
        <f t="shared" si="3"/>
        <v>知念高等学校</v>
      </c>
    </row>
    <row r="117" spans="19:25" ht="13.5">
      <c r="S117" s="56">
        <v>49</v>
      </c>
      <c r="T117" s="56" t="s">
        <v>150</v>
      </c>
      <c r="U117" s="56" t="s">
        <v>151</v>
      </c>
      <c r="V117" s="56" t="s">
        <v>152</v>
      </c>
      <c r="W117" s="56" t="s">
        <v>427</v>
      </c>
      <c r="X117" s="56" t="s">
        <v>718</v>
      </c>
      <c r="Y117" s="55" t="str">
        <f t="shared" si="3"/>
        <v>豊見城高等学校</v>
      </c>
    </row>
    <row r="118" spans="19:25" ht="13.5">
      <c r="S118" s="56">
        <v>50</v>
      </c>
      <c r="T118" s="56" t="s">
        <v>153</v>
      </c>
      <c r="U118" s="56" t="s">
        <v>154</v>
      </c>
      <c r="V118" s="56" t="s">
        <v>155</v>
      </c>
      <c r="W118" s="56" t="s">
        <v>428</v>
      </c>
      <c r="X118" s="56" t="s">
        <v>718</v>
      </c>
      <c r="Y118" s="55" t="str">
        <f t="shared" si="3"/>
        <v>豊見城南高等学校</v>
      </c>
    </row>
    <row r="119" spans="19:25" ht="13.5">
      <c r="S119" s="56">
        <v>51</v>
      </c>
      <c r="T119" s="56" t="s">
        <v>147</v>
      </c>
      <c r="U119" s="56" t="s">
        <v>148</v>
      </c>
      <c r="V119" s="56" t="s">
        <v>149</v>
      </c>
      <c r="W119" s="56" t="s">
        <v>429</v>
      </c>
      <c r="X119" s="56" t="s">
        <v>718</v>
      </c>
      <c r="Y119" s="55" t="str">
        <f t="shared" si="3"/>
        <v>南部農林高等学校</v>
      </c>
    </row>
    <row r="120" spans="19:25" ht="13.5">
      <c r="S120" s="56">
        <v>52</v>
      </c>
      <c r="T120" s="56" t="s">
        <v>227</v>
      </c>
      <c r="U120" s="56" t="s">
        <v>228</v>
      </c>
      <c r="V120" s="56" t="s">
        <v>229</v>
      </c>
      <c r="W120" s="56" t="s">
        <v>430</v>
      </c>
      <c r="X120" s="56" t="s">
        <v>718</v>
      </c>
      <c r="Y120" s="55" t="str">
        <f t="shared" si="3"/>
        <v>南部商業高等学校</v>
      </c>
    </row>
    <row r="121" spans="19:25" ht="13.5">
      <c r="S121" s="56">
        <v>53</v>
      </c>
      <c r="T121" s="56" t="s">
        <v>224</v>
      </c>
      <c r="U121" s="56" t="s">
        <v>225</v>
      </c>
      <c r="V121" s="56" t="s">
        <v>226</v>
      </c>
      <c r="W121" s="56" t="s">
        <v>431</v>
      </c>
      <c r="X121" s="56" t="s">
        <v>718</v>
      </c>
      <c r="Y121" s="55" t="str">
        <f t="shared" si="3"/>
        <v>南部工業高等学校</v>
      </c>
    </row>
    <row r="122" spans="19:25" ht="13.5">
      <c r="S122" s="56">
        <v>54</v>
      </c>
      <c r="T122" s="56" t="s">
        <v>221</v>
      </c>
      <c r="U122" s="56" t="s">
        <v>222</v>
      </c>
      <c r="V122" s="56" t="s">
        <v>223</v>
      </c>
      <c r="W122" s="56" t="s">
        <v>432</v>
      </c>
      <c r="X122" s="56" t="s">
        <v>718</v>
      </c>
      <c r="Y122" s="55" t="str">
        <f t="shared" si="3"/>
        <v>向陽高等学校</v>
      </c>
    </row>
    <row r="123" spans="19:25" ht="13.5">
      <c r="S123" s="56">
        <v>55</v>
      </c>
      <c r="T123" s="56" t="s">
        <v>65</v>
      </c>
      <c r="U123" s="56" t="s">
        <v>66</v>
      </c>
      <c r="V123" s="56" t="s">
        <v>67</v>
      </c>
      <c r="W123" s="56" t="s">
        <v>433</v>
      </c>
      <c r="X123" s="56" t="s">
        <v>718</v>
      </c>
      <c r="Y123" s="55" t="str">
        <f t="shared" si="3"/>
        <v>沖縄水産高等学校</v>
      </c>
    </row>
    <row r="124" spans="19:25" ht="13.5">
      <c r="S124" s="56">
        <v>56</v>
      </c>
      <c r="T124" s="56" t="s">
        <v>62</v>
      </c>
      <c r="U124" s="56" t="s">
        <v>63</v>
      </c>
      <c r="V124" s="56" t="s">
        <v>64</v>
      </c>
      <c r="W124" s="56" t="s">
        <v>434</v>
      </c>
      <c r="X124" s="56" t="s">
        <v>718</v>
      </c>
      <c r="Y124" s="55" t="str">
        <f t="shared" si="3"/>
        <v>糸満高等学校</v>
      </c>
    </row>
    <row r="125" spans="19:25" ht="13.5">
      <c r="S125" s="56">
        <v>57</v>
      </c>
      <c r="T125" s="56" t="s">
        <v>141</v>
      </c>
      <c r="U125" s="56" t="s">
        <v>142</v>
      </c>
      <c r="V125" s="56" t="s">
        <v>143</v>
      </c>
      <c r="W125" s="56" t="s">
        <v>435</v>
      </c>
      <c r="X125" s="56" t="s">
        <v>718</v>
      </c>
      <c r="Y125" s="55" t="str">
        <f t="shared" si="3"/>
        <v>久米島高等学校</v>
      </c>
    </row>
    <row r="126" spans="19:25" ht="13.5">
      <c r="S126" s="56">
        <v>58</v>
      </c>
      <c r="T126" s="56" t="s">
        <v>212</v>
      </c>
      <c r="U126" s="56" t="s">
        <v>213</v>
      </c>
      <c r="V126" s="56" t="s">
        <v>214</v>
      </c>
      <c r="W126" s="56" t="s">
        <v>436</v>
      </c>
      <c r="X126" s="56" t="s">
        <v>718</v>
      </c>
      <c r="Y126" s="55" t="str">
        <f t="shared" si="3"/>
        <v>宮古高等学校</v>
      </c>
    </row>
    <row r="127" spans="19:25" ht="13.5">
      <c r="S127" s="56">
        <v>59</v>
      </c>
      <c r="T127" s="56" t="s">
        <v>209</v>
      </c>
      <c r="U127" s="56" t="s">
        <v>210</v>
      </c>
      <c r="V127" s="56" t="s">
        <v>211</v>
      </c>
      <c r="W127" s="56" t="s">
        <v>437</v>
      </c>
      <c r="X127" s="56" t="s">
        <v>718</v>
      </c>
      <c r="Y127" s="55" t="str">
        <f t="shared" si="3"/>
        <v>宮古総合実業高等学校</v>
      </c>
    </row>
    <row r="128" spans="19:25" ht="13.5">
      <c r="S128" s="56">
        <v>60</v>
      </c>
      <c r="T128" s="56" t="s">
        <v>215</v>
      </c>
      <c r="U128" s="56" t="s">
        <v>216</v>
      </c>
      <c r="V128" s="56" t="s">
        <v>217</v>
      </c>
      <c r="W128" s="56" t="s">
        <v>438</v>
      </c>
      <c r="X128" s="56" t="s">
        <v>718</v>
      </c>
      <c r="Y128" s="55" t="str">
        <f t="shared" si="3"/>
        <v>宮古工業高等学校</v>
      </c>
    </row>
    <row r="129" spans="19:25" ht="13.5">
      <c r="S129" s="56">
        <v>61</v>
      </c>
      <c r="T129" s="56" t="s">
        <v>206</v>
      </c>
      <c r="U129" s="56" t="s">
        <v>207</v>
      </c>
      <c r="V129" s="56" t="s">
        <v>208</v>
      </c>
      <c r="W129" s="56" t="s">
        <v>439</v>
      </c>
      <c r="X129" s="56" t="s">
        <v>718</v>
      </c>
      <c r="Y129" s="55" t="str">
        <f t="shared" si="3"/>
        <v>伊良部高等学校</v>
      </c>
    </row>
    <row r="130" spans="19:25" ht="13.5">
      <c r="S130" s="56">
        <v>62</v>
      </c>
      <c r="T130" s="56" t="s">
        <v>54</v>
      </c>
      <c r="U130" s="56" t="s">
        <v>55</v>
      </c>
      <c r="V130" s="56" t="s">
        <v>56</v>
      </c>
      <c r="W130" s="56" t="s">
        <v>440</v>
      </c>
      <c r="X130" s="56" t="s">
        <v>718</v>
      </c>
      <c r="Y130" s="55" t="str">
        <f t="shared" si="3"/>
        <v>八重山農林高等学校</v>
      </c>
    </row>
    <row r="131" spans="19:25" ht="13.5">
      <c r="S131" s="56">
        <v>63</v>
      </c>
      <c r="T131" s="56" t="s">
        <v>59</v>
      </c>
      <c r="U131" s="56" t="s">
        <v>60</v>
      </c>
      <c r="V131" s="56" t="s">
        <v>61</v>
      </c>
      <c r="W131" s="56" t="s">
        <v>441</v>
      </c>
      <c r="X131" s="56" t="s">
        <v>718</v>
      </c>
      <c r="Y131" s="55" t="str">
        <f t="shared" si="3"/>
        <v>八重山商工高等学校</v>
      </c>
    </row>
    <row r="132" spans="19:25" ht="13.5">
      <c r="S132">
        <v>64</v>
      </c>
      <c r="T132" t="s">
        <v>370</v>
      </c>
      <c r="U132" s="56" t="s">
        <v>57</v>
      </c>
      <c r="V132" s="56" t="s">
        <v>58</v>
      </c>
      <c r="W132" s="56" t="s">
        <v>442</v>
      </c>
      <c r="X132" s="56" t="s">
        <v>718</v>
      </c>
      <c r="Y132" s="55" t="str">
        <f t="shared" si="3"/>
        <v>八重山高等学校</v>
      </c>
    </row>
    <row r="133" spans="19:25" ht="13.5">
      <c r="S133">
        <v>65</v>
      </c>
      <c r="T133" t="s">
        <v>713</v>
      </c>
      <c r="U133" s="56" t="s">
        <v>302</v>
      </c>
      <c r="V133" s="56" t="s">
        <v>304</v>
      </c>
      <c r="W133" s="113" t="s">
        <v>303</v>
      </c>
      <c r="X133" s="56" t="s">
        <v>715</v>
      </c>
      <c r="Y133" s="55" t="str">
        <f t="shared" si="3"/>
        <v>鏡が丘特別支援学校</v>
      </c>
    </row>
    <row r="134" spans="19:25" ht="13.5">
      <c r="S134">
        <v>66</v>
      </c>
      <c r="T134" t="s">
        <v>714</v>
      </c>
      <c r="U134" s="114" t="s">
        <v>243</v>
      </c>
      <c r="V134" s="114" t="s">
        <v>244</v>
      </c>
      <c r="W134" s="115" t="s">
        <v>301</v>
      </c>
      <c r="X134" s="56" t="s">
        <v>715</v>
      </c>
      <c r="Y134" s="55" t="str">
        <f aca="true" t="shared" si="4" ref="Y134:Y149">T134&amp;X134</f>
        <v>沖縄高等特別支援学校</v>
      </c>
    </row>
    <row r="135" spans="19:25" ht="13.5">
      <c r="S135">
        <v>67</v>
      </c>
      <c r="T135" t="s">
        <v>648</v>
      </c>
      <c r="U135" s="56" t="s">
        <v>183</v>
      </c>
      <c r="V135" s="56" t="s">
        <v>184</v>
      </c>
      <c r="W135" s="113" t="s">
        <v>314</v>
      </c>
      <c r="X135" s="114" t="s">
        <v>718</v>
      </c>
      <c r="Y135" s="55" t="str">
        <f t="shared" si="4"/>
        <v>泊高等学校</v>
      </c>
    </row>
    <row r="136" spans="19:25" ht="13.5">
      <c r="S136">
        <v>68</v>
      </c>
      <c r="T136" t="s">
        <v>649</v>
      </c>
      <c r="U136" s="240" t="s">
        <v>305</v>
      </c>
      <c r="V136" s="240" t="s">
        <v>306</v>
      </c>
      <c r="W136" s="241" t="s">
        <v>315</v>
      </c>
      <c r="X136" s="240" t="s">
        <v>718</v>
      </c>
      <c r="Y136" s="240" t="str">
        <f t="shared" si="4"/>
        <v>星槎国際高等学校</v>
      </c>
    </row>
    <row r="137" spans="19:25" ht="13.5">
      <c r="S137">
        <v>69</v>
      </c>
      <c r="T137" t="s">
        <v>716</v>
      </c>
      <c r="U137" s="242" t="s">
        <v>705</v>
      </c>
      <c r="V137" s="240" t="s">
        <v>706</v>
      </c>
      <c r="W137" s="241" t="s">
        <v>314</v>
      </c>
      <c r="X137" s="240" t="s">
        <v>715</v>
      </c>
      <c r="Y137" s="240" t="str">
        <f t="shared" si="4"/>
        <v>沖縄盲学校</v>
      </c>
    </row>
    <row r="138" spans="19:25" ht="13.5">
      <c r="S138">
        <v>70</v>
      </c>
      <c r="T138" t="s">
        <v>651</v>
      </c>
      <c r="U138" s="240" t="s">
        <v>693</v>
      </c>
      <c r="V138" s="240" t="s">
        <v>694</v>
      </c>
      <c r="W138" s="240" t="s">
        <v>315</v>
      </c>
      <c r="X138" s="240" t="s">
        <v>715</v>
      </c>
      <c r="Y138" s="240" t="str">
        <f t="shared" si="4"/>
        <v>美咲特別支援学校</v>
      </c>
    </row>
    <row r="139" spans="19:25" ht="13.5">
      <c r="S139">
        <v>71</v>
      </c>
      <c r="T139" t="s">
        <v>653</v>
      </c>
      <c r="U139" s="240" t="s">
        <v>707</v>
      </c>
      <c r="V139" s="240" t="s">
        <v>708</v>
      </c>
      <c r="W139" s="240" t="s">
        <v>709</v>
      </c>
      <c r="X139" s="240" t="s">
        <v>718</v>
      </c>
      <c r="Y139" s="240" t="str">
        <f t="shared" si="4"/>
        <v>未来高等学校</v>
      </c>
    </row>
    <row r="140" spans="19:25" ht="13.5">
      <c r="S140">
        <v>72</v>
      </c>
      <c r="T140" t="s">
        <v>654</v>
      </c>
      <c r="U140" s="240" t="s">
        <v>695</v>
      </c>
      <c r="V140" s="240" t="s">
        <v>377</v>
      </c>
      <c r="W140" s="241" t="s">
        <v>316</v>
      </c>
      <c r="X140" s="240" t="s">
        <v>715</v>
      </c>
      <c r="Y140" s="240" t="str">
        <f t="shared" si="4"/>
        <v>宮古特別支援学校</v>
      </c>
    </row>
    <row r="141" spans="19:25" ht="13.5">
      <c r="S141">
        <v>73</v>
      </c>
      <c r="T141" t="s">
        <v>655</v>
      </c>
      <c r="U141" s="240" t="s">
        <v>710</v>
      </c>
      <c r="V141" s="240" t="s">
        <v>712</v>
      </c>
      <c r="W141" s="240" t="s">
        <v>711</v>
      </c>
      <c r="X141" s="240" t="s">
        <v>718</v>
      </c>
      <c r="Y141" s="240" t="str">
        <f t="shared" si="4"/>
        <v>仙台育英高等学校</v>
      </c>
    </row>
    <row r="142" spans="19:25" ht="13.5">
      <c r="S142">
        <v>74</v>
      </c>
      <c r="T142" t="s">
        <v>656</v>
      </c>
      <c r="U142" s="240" t="s">
        <v>702</v>
      </c>
      <c r="V142" s="240" t="s">
        <v>703</v>
      </c>
      <c r="W142" s="240" t="s">
        <v>704</v>
      </c>
      <c r="X142" s="240" t="s">
        <v>715</v>
      </c>
      <c r="Y142" s="240" t="str">
        <f t="shared" si="4"/>
        <v>西崎特別支援学校</v>
      </c>
    </row>
    <row r="143" spans="19:25" ht="13.5">
      <c r="S143">
        <v>75</v>
      </c>
      <c r="T143" t="s">
        <v>657</v>
      </c>
      <c r="U143" s="240" t="s">
        <v>700</v>
      </c>
      <c r="V143" s="240" t="s">
        <v>688</v>
      </c>
      <c r="W143" s="240" t="s">
        <v>701</v>
      </c>
      <c r="X143" s="240" t="s">
        <v>715</v>
      </c>
      <c r="Y143" s="240" t="str">
        <f t="shared" si="4"/>
        <v>大平特別支援学校</v>
      </c>
    </row>
    <row r="144" spans="19:25" ht="13.5">
      <c r="S144">
        <v>76</v>
      </c>
      <c r="T144" t="s">
        <v>696</v>
      </c>
      <c r="U144" s="240" t="s">
        <v>697</v>
      </c>
      <c r="V144" s="240" t="s">
        <v>699</v>
      </c>
      <c r="W144" s="240" t="s">
        <v>698</v>
      </c>
      <c r="X144" s="240" t="s">
        <v>718</v>
      </c>
      <c r="Y144" s="240" t="str">
        <f t="shared" si="4"/>
        <v>日本ウェルネス高等学校</v>
      </c>
    </row>
    <row r="145" spans="19:25" ht="13.5">
      <c r="S145">
        <v>77</v>
      </c>
      <c r="T145" t="s">
        <v>660</v>
      </c>
      <c r="U145" s="240" t="s">
        <v>690</v>
      </c>
      <c r="V145" s="240" t="s">
        <v>691</v>
      </c>
      <c r="W145" s="240" t="s">
        <v>692</v>
      </c>
      <c r="X145" s="240" t="s">
        <v>715</v>
      </c>
      <c r="Y145" s="240" t="str">
        <f t="shared" si="4"/>
        <v>中部農林高等支援学校</v>
      </c>
    </row>
    <row r="146" spans="19:25" ht="13.5">
      <c r="S146">
        <v>78</v>
      </c>
      <c r="T146" t="s">
        <v>661</v>
      </c>
      <c r="U146" s="240" t="s">
        <v>687</v>
      </c>
      <c r="V146" s="240" t="s">
        <v>688</v>
      </c>
      <c r="W146" s="240" t="s">
        <v>689</v>
      </c>
      <c r="X146" s="240" t="s">
        <v>715</v>
      </c>
      <c r="Y146" s="240" t="str">
        <f t="shared" si="4"/>
        <v>陽明高等支援学校</v>
      </c>
    </row>
    <row r="147" spans="19:25" ht="13.5">
      <c r="S147">
        <v>79</v>
      </c>
      <c r="T147" t="s">
        <v>662</v>
      </c>
      <c r="U147" s="240" t="s">
        <v>683</v>
      </c>
      <c r="V147" s="240" t="s">
        <v>684</v>
      </c>
      <c r="W147" s="240" t="s">
        <v>685</v>
      </c>
      <c r="X147" s="240" t="s">
        <v>715</v>
      </c>
      <c r="Y147" s="240" t="str">
        <f t="shared" si="4"/>
        <v>南風原高等支援学校</v>
      </c>
    </row>
    <row r="148" spans="19:25" ht="13.5">
      <c r="S148">
        <v>80</v>
      </c>
      <c r="T148" t="s">
        <v>663</v>
      </c>
      <c r="U148" s="240" t="s">
        <v>686</v>
      </c>
      <c r="V148" s="240" t="s">
        <v>681</v>
      </c>
      <c r="W148" s="240" t="s">
        <v>682</v>
      </c>
      <c r="X148" s="240" t="s">
        <v>715</v>
      </c>
      <c r="Y148" s="240" t="str">
        <f t="shared" si="4"/>
        <v>やえせ高等支援学校</v>
      </c>
    </row>
    <row r="149" spans="19:24" ht="13.5">
      <c r="S149"/>
      <c r="T149"/>
      <c r="U149" s="56"/>
      <c r="V149" s="56"/>
      <c r="W149" s="56"/>
      <c r="X149" s="56"/>
    </row>
  </sheetData>
  <sheetProtection/>
  <mergeCells count="27">
    <mergeCell ref="Q1:R11"/>
    <mergeCell ref="A13:A14"/>
    <mergeCell ref="F13:G13"/>
    <mergeCell ref="I13:K13"/>
    <mergeCell ref="N13:N14"/>
    <mergeCell ref="D13:D14"/>
    <mergeCell ref="C13:C14"/>
    <mergeCell ref="H13:H14"/>
    <mergeCell ref="L13:L14"/>
    <mergeCell ref="M13:M14"/>
    <mergeCell ref="J9:N9"/>
    <mergeCell ref="J10:M11"/>
    <mergeCell ref="N10:N11"/>
    <mergeCell ref="G52:K52"/>
    <mergeCell ref="G46:H46"/>
    <mergeCell ref="D9:H9"/>
    <mergeCell ref="H10:H11"/>
    <mergeCell ref="B13:B14"/>
    <mergeCell ref="C54:C55"/>
    <mergeCell ref="H54:K54"/>
    <mergeCell ref="C1:O1"/>
    <mergeCell ref="D10:G11"/>
    <mergeCell ref="C10:C11"/>
    <mergeCell ref="I10:I11"/>
    <mergeCell ref="E13:E14"/>
    <mergeCell ref="O13:O14"/>
    <mergeCell ref="M4:N5"/>
  </mergeCells>
  <conditionalFormatting sqref="G46:H46">
    <cfRule type="containsBlanks" priority="9" dxfId="4" stopIfTrue="1">
      <formula>LEN(TRIM(G46))=0</formula>
    </cfRule>
  </conditionalFormatting>
  <conditionalFormatting sqref="D9:H9">
    <cfRule type="containsBlanks" priority="6" dxfId="0" stopIfTrue="1">
      <formula>LEN(TRIM(D9))=0</formula>
    </cfRule>
    <cfRule type="containsBlanks" priority="8" dxfId="4" stopIfTrue="1">
      <formula>LEN(TRIM(D9))=0</formula>
    </cfRule>
  </conditionalFormatting>
  <conditionalFormatting sqref="J9">
    <cfRule type="containsBlanks" priority="7" dxfId="4" stopIfTrue="1">
      <formula>LEN(TRIM(J9))=0</formula>
    </cfRule>
  </conditionalFormatting>
  <conditionalFormatting sqref="J9:N9">
    <cfRule type="containsBlanks" priority="5" dxfId="0" stopIfTrue="1">
      <formula>LEN(TRIM(J9))=0</formula>
    </cfRule>
  </conditionalFormatting>
  <conditionalFormatting sqref="D15:H44">
    <cfRule type="containsBlanks" priority="4" dxfId="0" stopIfTrue="1">
      <formula>LEN(TRIM(D15))=0</formula>
    </cfRule>
  </conditionalFormatting>
  <conditionalFormatting sqref="N15:O44">
    <cfRule type="containsBlanks" priority="3" dxfId="0" stopIfTrue="1">
      <formula>LEN(TRIM(N15))=0</formula>
    </cfRule>
  </conditionalFormatting>
  <conditionalFormatting sqref="H54">
    <cfRule type="containsBlanks" priority="10" dxfId="0" stopIfTrue="1">
      <formula>LEN(TRIM(H54))=0</formula>
    </cfRule>
  </conditionalFormatting>
  <dataValidations count="7">
    <dataValidation allowBlank="1" showInputMessage="1" showErrorMessage="1" imeMode="on" sqref="F45:H45 E59:H59 E20:E45 E46:H46 G52"/>
    <dataValidation allowBlank="1" showInputMessage="1" showErrorMessage="1" imeMode="disabled" sqref="C15:C44 H15:H44"/>
    <dataValidation allowBlank="1" showInputMessage="1" showErrorMessage="1" imeMode="halfKatakana" sqref="F15:G44"/>
    <dataValidation type="list" allowBlank="1" showInputMessage="1" showErrorMessage="1" sqref="H10:H11">
      <formula1>"教諭,助手,外部"</formula1>
    </dataValidation>
    <dataValidation type="list" allowBlank="1" showInputMessage="1" showErrorMessage="1" sqref="L15:M44">
      <formula1>"○,Ａ,Ｂ,Ｃ,Ｄ"</formula1>
    </dataValidation>
    <dataValidation type="list" allowBlank="1" showInputMessage="1" showErrorMessage="1" sqref="I15:K44">
      <formula1>$Q$16:$Q$34</formula1>
    </dataValidation>
    <dataValidation type="list" allowBlank="1" showInputMessage="1" showErrorMessage="1" imeMode="disabled" sqref="B15:B44">
      <formula1>"済,未"</formula1>
    </dataValidation>
  </dataValidations>
  <printOptions horizontalCentered="1"/>
  <pageMargins left="0.5118110236220472" right="0.1968503937007874" top="0.2755905511811024" bottom="0.2755905511811024" header="0.1968503937007874" footer="0.1968503937007874"/>
  <pageSetup fitToHeight="4" horizontalDpi="600" verticalDpi="600" orientation="portrait" paperSize="9" scale="80" r:id="rId3"/>
  <headerFooter alignWithMargins="0">
    <oddHeader>&amp;RNo &amp;P</oddHeader>
  </headerFooter>
  <ignoredErrors>
    <ignoredError sqref="D16:H44 D15:H15" unlockedFormula="1"/>
  </ignoredErrors>
  <legacyDrawing r:id="rId2"/>
</worksheet>
</file>

<file path=xl/worksheets/sheet5.xml><?xml version="1.0" encoding="utf-8"?>
<worksheet xmlns="http://schemas.openxmlformats.org/spreadsheetml/2006/main" xmlns:r="http://schemas.openxmlformats.org/officeDocument/2006/relationships">
  <dimension ref="A1:U40"/>
  <sheetViews>
    <sheetView view="pageBreakPreview" zoomScaleSheetLayoutView="100" workbookViewId="0" topLeftCell="A10">
      <selection activeCell="M32" sqref="M32"/>
    </sheetView>
  </sheetViews>
  <sheetFormatPr defaultColWidth="6.59765625" defaultRowHeight="18" customHeight="1"/>
  <cols>
    <col min="1" max="16384" width="6.59765625" style="10" customWidth="1"/>
  </cols>
  <sheetData>
    <row r="1" spans="1:14" ht="20.25" customHeight="1">
      <c r="A1" s="235" t="s">
        <v>737</v>
      </c>
      <c r="B1" s="235"/>
      <c r="C1" s="235"/>
      <c r="D1" s="235"/>
      <c r="E1" s="235"/>
      <c r="F1" s="235"/>
      <c r="G1" s="235"/>
      <c r="H1" s="235"/>
      <c r="I1" s="235"/>
      <c r="J1" s="235"/>
      <c r="K1" s="235"/>
      <c r="L1" s="235"/>
      <c r="M1" s="235"/>
      <c r="N1" s="235"/>
    </row>
    <row r="2" spans="1:14" s="35" customFormat="1" ht="14.25" customHeight="1" thickBot="1">
      <c r="A2" s="236"/>
      <c r="B2" s="236"/>
      <c r="C2" s="236"/>
      <c r="D2" s="236"/>
      <c r="E2" s="236"/>
      <c r="F2" s="236"/>
      <c r="G2" s="236"/>
      <c r="H2" s="236"/>
      <c r="I2" s="236"/>
      <c r="J2" s="236"/>
      <c r="K2" s="236"/>
      <c r="L2" s="236"/>
      <c r="M2" s="236"/>
      <c r="N2" s="236"/>
    </row>
    <row r="3" spans="1:13" ht="24.75" customHeight="1" thickBot="1">
      <c r="A3" s="37" t="s">
        <v>310</v>
      </c>
      <c r="C3" s="12"/>
      <c r="D3" s="12"/>
      <c r="E3" s="12"/>
      <c r="F3" s="12"/>
      <c r="G3" s="12"/>
      <c r="H3" s="37" t="s">
        <v>602</v>
      </c>
      <c r="I3" s="12"/>
      <c r="J3" s="12"/>
      <c r="K3" s="11"/>
      <c r="L3" s="34"/>
      <c r="M3" s="11"/>
    </row>
    <row r="5" spans="2:13" ht="27.75" customHeight="1">
      <c r="B5" s="39" t="s">
        <v>376</v>
      </c>
      <c r="C5" s="40">
        <f>IF(L3="","",L3*100)</f>
      </c>
      <c r="D5" s="40">
        <f>IF($L$3="","",C5+1)</f>
      </c>
      <c r="E5" s="40">
        <f aca="true" t="shared" si="0" ref="E5:L5">IF($L$3="","",D5+1)</f>
      </c>
      <c r="F5" s="40">
        <f t="shared" si="0"/>
      </c>
      <c r="G5" s="40">
        <f t="shared" si="0"/>
      </c>
      <c r="H5" s="40">
        <f t="shared" si="0"/>
      </c>
      <c r="I5" s="40">
        <f t="shared" si="0"/>
      </c>
      <c r="J5" s="40">
        <f t="shared" si="0"/>
      </c>
      <c r="K5" s="40">
        <f t="shared" si="0"/>
      </c>
      <c r="L5" s="40">
        <f t="shared" si="0"/>
      </c>
      <c r="M5" s="41" t="s">
        <v>529</v>
      </c>
    </row>
    <row r="6" spans="2:13" ht="27.75" customHeight="1">
      <c r="B6" s="15" t="s">
        <v>311</v>
      </c>
      <c r="C6" s="16"/>
      <c r="D6" s="16"/>
      <c r="E6" s="16"/>
      <c r="F6" s="16"/>
      <c r="G6" s="16"/>
      <c r="H6" s="16"/>
      <c r="I6" s="16"/>
      <c r="J6" s="16"/>
      <c r="K6" s="16"/>
      <c r="L6" s="16"/>
      <c r="M6" s="30">
        <f>SUM(C6:L6)</f>
        <v>0</v>
      </c>
    </row>
    <row r="7" spans="2:13" ht="27.75" customHeight="1">
      <c r="B7" s="39" t="s">
        <v>376</v>
      </c>
      <c r="C7" s="40">
        <f>IF(L3="","",L5+1)</f>
      </c>
      <c r="D7" s="40">
        <f>IF($L$3="","",C7+1)</f>
      </c>
      <c r="E7" s="40">
        <f aca="true" t="shared" si="1" ref="E7:L23">IF($L$3="","",D7+1)</f>
      </c>
      <c r="F7" s="40">
        <f t="shared" si="1"/>
      </c>
      <c r="G7" s="40">
        <f t="shared" si="1"/>
      </c>
      <c r="H7" s="40">
        <f t="shared" si="1"/>
      </c>
      <c r="I7" s="40">
        <f t="shared" si="1"/>
      </c>
      <c r="J7" s="40">
        <f t="shared" si="1"/>
      </c>
      <c r="K7" s="40">
        <f t="shared" si="1"/>
      </c>
      <c r="L7" s="40">
        <f t="shared" si="1"/>
      </c>
      <c r="M7" s="41" t="s">
        <v>529</v>
      </c>
    </row>
    <row r="8" spans="2:13" ht="27.75" customHeight="1">
      <c r="B8" s="15" t="s">
        <v>311</v>
      </c>
      <c r="C8" s="16"/>
      <c r="D8" s="16"/>
      <c r="E8" s="16"/>
      <c r="F8" s="16"/>
      <c r="G8" s="16"/>
      <c r="H8" s="16"/>
      <c r="I8" s="16"/>
      <c r="J8" s="16"/>
      <c r="K8" s="16"/>
      <c r="L8" s="16"/>
      <c r="M8" s="30">
        <f>SUM(C8:L8)</f>
        <v>0</v>
      </c>
    </row>
    <row r="9" spans="2:13" ht="27.75" customHeight="1">
      <c r="B9" s="39" t="s">
        <v>376</v>
      </c>
      <c r="C9" s="40">
        <f>IF(L5="","",L7+1)</f>
      </c>
      <c r="D9" s="40">
        <f>IF($L$3="","",C9+1)</f>
      </c>
      <c r="E9" s="40">
        <f t="shared" si="1"/>
      </c>
      <c r="F9" s="40">
        <f t="shared" si="1"/>
      </c>
      <c r="G9" s="40">
        <f t="shared" si="1"/>
      </c>
      <c r="H9" s="40">
        <f t="shared" si="1"/>
      </c>
      <c r="I9" s="40">
        <f t="shared" si="1"/>
      </c>
      <c r="J9" s="40">
        <f t="shared" si="1"/>
      </c>
      <c r="K9" s="40">
        <f t="shared" si="1"/>
      </c>
      <c r="L9" s="40">
        <f t="shared" si="1"/>
      </c>
      <c r="M9" s="41" t="s">
        <v>529</v>
      </c>
    </row>
    <row r="10" spans="2:13" ht="27.75" customHeight="1">
      <c r="B10" s="15" t="s">
        <v>311</v>
      </c>
      <c r="C10" s="16"/>
      <c r="D10" s="16"/>
      <c r="E10" s="16"/>
      <c r="F10" s="16"/>
      <c r="G10" s="16"/>
      <c r="H10" s="16"/>
      <c r="I10" s="16"/>
      <c r="J10" s="16"/>
      <c r="K10" s="16"/>
      <c r="L10" s="16"/>
      <c r="M10" s="30">
        <f>SUM(C10:L10)</f>
        <v>0</v>
      </c>
    </row>
    <row r="11" spans="2:13" ht="27.75" customHeight="1">
      <c r="B11" s="39" t="s">
        <v>376</v>
      </c>
      <c r="C11" s="40">
        <f>IF(L7="","",L9+1)</f>
      </c>
      <c r="D11" s="40">
        <f>IF($L$3="","",C11+1)</f>
      </c>
      <c r="E11" s="40">
        <f t="shared" si="1"/>
      </c>
      <c r="F11" s="40">
        <f t="shared" si="1"/>
      </c>
      <c r="G11" s="40">
        <f t="shared" si="1"/>
      </c>
      <c r="H11" s="40">
        <f t="shared" si="1"/>
      </c>
      <c r="I11" s="40">
        <f t="shared" si="1"/>
      </c>
      <c r="J11" s="40">
        <f t="shared" si="1"/>
      </c>
      <c r="K11" s="40">
        <f t="shared" si="1"/>
      </c>
      <c r="L11" s="40">
        <f t="shared" si="1"/>
      </c>
      <c r="M11" s="41" t="s">
        <v>529</v>
      </c>
    </row>
    <row r="12" spans="2:13" ht="27.75" customHeight="1">
      <c r="B12" s="15" t="s">
        <v>311</v>
      </c>
      <c r="C12" s="16"/>
      <c r="D12" s="16"/>
      <c r="E12" s="16"/>
      <c r="F12" s="16"/>
      <c r="G12" s="16"/>
      <c r="H12" s="16"/>
      <c r="I12" s="16"/>
      <c r="J12" s="16"/>
      <c r="K12" s="16"/>
      <c r="L12" s="16"/>
      <c r="M12" s="30">
        <f>SUM(C12:L12)</f>
        <v>0</v>
      </c>
    </row>
    <row r="13" spans="2:13" ht="27.75" customHeight="1">
      <c r="B13" s="39" t="s">
        <v>376</v>
      </c>
      <c r="C13" s="40">
        <f>IF(L9="","",L11+1)</f>
      </c>
      <c r="D13" s="40">
        <f>IF($L$3="","",C13+1)</f>
      </c>
      <c r="E13" s="40">
        <f t="shared" si="1"/>
      </c>
      <c r="F13" s="40">
        <f t="shared" si="1"/>
      </c>
      <c r="G13" s="40">
        <f t="shared" si="1"/>
      </c>
      <c r="H13" s="40">
        <f t="shared" si="1"/>
      </c>
      <c r="I13" s="40">
        <f t="shared" si="1"/>
      </c>
      <c r="J13" s="40">
        <f t="shared" si="1"/>
      </c>
      <c r="K13" s="40">
        <f t="shared" si="1"/>
      </c>
      <c r="L13" s="40">
        <f t="shared" si="1"/>
      </c>
      <c r="M13" s="41" t="s">
        <v>529</v>
      </c>
    </row>
    <row r="14" spans="2:13" ht="27.75" customHeight="1">
      <c r="B14" s="15" t="s">
        <v>311</v>
      </c>
      <c r="C14" s="16"/>
      <c r="D14" s="16"/>
      <c r="E14" s="16"/>
      <c r="F14" s="16"/>
      <c r="G14" s="16"/>
      <c r="H14" s="16"/>
      <c r="I14" s="16"/>
      <c r="J14" s="16"/>
      <c r="K14" s="16"/>
      <c r="L14" s="16"/>
      <c r="M14" s="30">
        <f>SUM(C14:L14)</f>
        <v>0</v>
      </c>
    </row>
    <row r="15" spans="2:13" ht="27.75" customHeight="1">
      <c r="B15" s="39" t="s">
        <v>376</v>
      </c>
      <c r="C15" s="40">
        <f>IF(L11="","",L13+1)</f>
      </c>
      <c r="D15" s="40">
        <f>IF($L$3="","",C15+1)</f>
      </c>
      <c r="E15" s="40">
        <f t="shared" si="1"/>
      </c>
      <c r="F15" s="40">
        <f t="shared" si="1"/>
      </c>
      <c r="G15" s="40">
        <f t="shared" si="1"/>
      </c>
      <c r="H15" s="40">
        <f t="shared" si="1"/>
      </c>
      <c r="I15" s="40">
        <f t="shared" si="1"/>
      </c>
      <c r="J15" s="40">
        <f t="shared" si="1"/>
      </c>
      <c r="K15" s="40">
        <f t="shared" si="1"/>
      </c>
      <c r="L15" s="40">
        <f t="shared" si="1"/>
      </c>
      <c r="M15" s="41" t="s">
        <v>529</v>
      </c>
    </row>
    <row r="16" spans="2:13" ht="27.75" customHeight="1">
      <c r="B16" s="15" t="s">
        <v>311</v>
      </c>
      <c r="C16" s="16"/>
      <c r="D16" s="16"/>
      <c r="E16" s="16"/>
      <c r="F16" s="16"/>
      <c r="G16" s="16"/>
      <c r="H16" s="16"/>
      <c r="I16" s="16"/>
      <c r="J16" s="16"/>
      <c r="K16" s="16"/>
      <c r="L16" s="16"/>
      <c r="M16" s="30">
        <f>SUM(C16:L16)</f>
        <v>0</v>
      </c>
    </row>
    <row r="17" spans="2:13" ht="27.75" customHeight="1">
      <c r="B17" s="39" t="s">
        <v>376</v>
      </c>
      <c r="C17" s="40">
        <f>IF(L13="","",L15+1)</f>
      </c>
      <c r="D17" s="40">
        <f>IF($L$3="","",C17+1)</f>
      </c>
      <c r="E17" s="40">
        <f t="shared" si="1"/>
      </c>
      <c r="F17" s="40">
        <f t="shared" si="1"/>
      </c>
      <c r="G17" s="40">
        <f t="shared" si="1"/>
      </c>
      <c r="H17" s="40">
        <f t="shared" si="1"/>
      </c>
      <c r="I17" s="40">
        <f t="shared" si="1"/>
      </c>
      <c r="J17" s="40">
        <f t="shared" si="1"/>
      </c>
      <c r="K17" s="40">
        <f t="shared" si="1"/>
      </c>
      <c r="L17" s="40">
        <f t="shared" si="1"/>
      </c>
      <c r="M17" s="41" t="s">
        <v>529</v>
      </c>
    </row>
    <row r="18" spans="2:13" ht="27.75" customHeight="1">
      <c r="B18" s="15" t="s">
        <v>311</v>
      </c>
      <c r="C18" s="16"/>
      <c r="D18" s="16"/>
      <c r="E18" s="16"/>
      <c r="F18" s="16"/>
      <c r="G18" s="16"/>
      <c r="H18" s="16"/>
      <c r="I18" s="16"/>
      <c r="J18" s="16"/>
      <c r="K18" s="16"/>
      <c r="L18" s="16"/>
      <c r="M18" s="30">
        <f>SUM(C18:L18)</f>
        <v>0</v>
      </c>
    </row>
    <row r="19" spans="2:13" ht="27.75" customHeight="1">
      <c r="B19" s="39" t="s">
        <v>376</v>
      </c>
      <c r="C19" s="40">
        <f>IF(L15="","",L17+1)</f>
      </c>
      <c r="D19" s="40">
        <f>IF($L$3="","",C19+1)</f>
      </c>
      <c r="E19" s="40">
        <f t="shared" si="1"/>
      </c>
      <c r="F19" s="40">
        <f t="shared" si="1"/>
      </c>
      <c r="G19" s="40">
        <f t="shared" si="1"/>
      </c>
      <c r="H19" s="40">
        <f t="shared" si="1"/>
      </c>
      <c r="I19" s="40">
        <f t="shared" si="1"/>
      </c>
      <c r="J19" s="40">
        <f t="shared" si="1"/>
      </c>
      <c r="K19" s="40">
        <f t="shared" si="1"/>
      </c>
      <c r="L19" s="40">
        <f t="shared" si="1"/>
      </c>
      <c r="M19" s="41" t="s">
        <v>529</v>
      </c>
    </row>
    <row r="20" spans="2:13" ht="27.75" customHeight="1">
      <c r="B20" s="15" t="s">
        <v>311</v>
      </c>
      <c r="C20" s="16"/>
      <c r="D20" s="16"/>
      <c r="E20" s="16"/>
      <c r="F20" s="16"/>
      <c r="G20" s="16"/>
      <c r="H20" s="16"/>
      <c r="I20" s="16"/>
      <c r="J20" s="16"/>
      <c r="K20" s="16"/>
      <c r="L20" s="16"/>
      <c r="M20" s="30">
        <f>SUM(C20:L20)</f>
        <v>0</v>
      </c>
    </row>
    <row r="21" spans="2:13" ht="27.75" customHeight="1">
      <c r="B21" s="39" t="s">
        <v>376</v>
      </c>
      <c r="C21" s="40">
        <f>IF(L17="","",L19+1)</f>
      </c>
      <c r="D21" s="40">
        <f>IF($L$3="","",C21+1)</f>
      </c>
      <c r="E21" s="40">
        <f t="shared" si="1"/>
      </c>
      <c r="F21" s="40">
        <f t="shared" si="1"/>
      </c>
      <c r="G21" s="40">
        <f t="shared" si="1"/>
      </c>
      <c r="H21" s="40">
        <f t="shared" si="1"/>
      </c>
      <c r="I21" s="40">
        <f t="shared" si="1"/>
      </c>
      <c r="J21" s="40">
        <f t="shared" si="1"/>
      </c>
      <c r="K21" s="40">
        <f t="shared" si="1"/>
      </c>
      <c r="L21" s="40">
        <f t="shared" si="1"/>
      </c>
      <c r="M21" s="41" t="s">
        <v>529</v>
      </c>
    </row>
    <row r="22" spans="2:13" ht="27.75" customHeight="1">
      <c r="B22" s="15" t="s">
        <v>311</v>
      </c>
      <c r="C22" s="16"/>
      <c r="D22" s="16"/>
      <c r="E22" s="16"/>
      <c r="F22" s="16"/>
      <c r="G22" s="16"/>
      <c r="H22" s="16"/>
      <c r="I22" s="16"/>
      <c r="J22" s="16"/>
      <c r="K22" s="16"/>
      <c r="L22" s="16"/>
      <c r="M22" s="30">
        <f>SUM(C22:L22)</f>
        <v>0</v>
      </c>
    </row>
    <row r="23" spans="2:13" ht="27.75" customHeight="1">
      <c r="B23" s="39" t="s">
        <v>376</v>
      </c>
      <c r="C23" s="40">
        <f>IF(L19="","",L21+1)</f>
      </c>
      <c r="D23" s="40">
        <f>IF($L$3="","",C23+1)</f>
      </c>
      <c r="E23" s="40">
        <f t="shared" si="1"/>
      </c>
      <c r="F23" s="40">
        <f t="shared" si="1"/>
      </c>
      <c r="G23" s="40">
        <f t="shared" si="1"/>
      </c>
      <c r="H23" s="40">
        <f t="shared" si="1"/>
      </c>
      <c r="I23" s="40">
        <f t="shared" si="1"/>
      </c>
      <c r="J23" s="40">
        <f t="shared" si="1"/>
      </c>
      <c r="K23" s="40">
        <f t="shared" si="1"/>
      </c>
      <c r="L23" s="40">
        <f t="shared" si="1"/>
      </c>
      <c r="M23" s="41" t="s">
        <v>529</v>
      </c>
    </row>
    <row r="24" spans="2:13" ht="27.75" customHeight="1">
      <c r="B24" s="15" t="s">
        <v>311</v>
      </c>
      <c r="C24" s="16"/>
      <c r="D24" s="16"/>
      <c r="E24" s="16"/>
      <c r="F24" s="16"/>
      <c r="G24" s="16"/>
      <c r="H24" s="16"/>
      <c r="I24" s="16"/>
      <c r="J24" s="16"/>
      <c r="K24" s="16"/>
      <c r="L24" s="16"/>
      <c r="M24" s="30">
        <f>SUM(C24:L24)</f>
        <v>0</v>
      </c>
    </row>
    <row r="25" spans="2:13" ht="12" customHeight="1" thickBot="1">
      <c r="B25" s="32"/>
      <c r="C25" s="33"/>
      <c r="D25" s="33"/>
      <c r="E25" s="33"/>
      <c r="F25" s="33"/>
      <c r="G25" s="33"/>
      <c r="H25" s="33"/>
      <c r="I25" s="33"/>
      <c r="J25" s="33"/>
      <c r="K25" s="33"/>
      <c r="L25" s="33"/>
      <c r="M25" s="33"/>
    </row>
    <row r="26" spans="5:9" s="27" customFormat="1" ht="27.75" customHeight="1" thickBot="1">
      <c r="E26" s="27" t="s">
        <v>317</v>
      </c>
      <c r="H26" s="38">
        <f>SUM(M6:M24)</f>
        <v>0</v>
      </c>
      <c r="I26" s="27" t="s">
        <v>318</v>
      </c>
    </row>
    <row r="27" spans="6:10" s="27" customFormat="1" ht="18" customHeight="1">
      <c r="F27" s="234"/>
      <c r="G27" s="234"/>
      <c r="H27" s="234"/>
      <c r="I27" s="234"/>
      <c r="J27" s="234"/>
    </row>
    <row r="28" spans="1:21" ht="18" customHeight="1">
      <c r="A28" s="237" t="s">
        <v>623</v>
      </c>
      <c r="B28" s="237"/>
      <c r="C28" s="237"/>
      <c r="D28" s="237"/>
      <c r="E28" s="28"/>
      <c r="F28" s="28"/>
      <c r="G28" s="28"/>
      <c r="H28" s="28" t="s">
        <v>312</v>
      </c>
      <c r="I28" s="28"/>
      <c r="J28" s="28" t="s">
        <v>320</v>
      </c>
      <c r="K28" s="28"/>
      <c r="L28" s="28"/>
      <c r="M28" s="29"/>
      <c r="N28" s="29" t="s">
        <v>319</v>
      </c>
      <c r="O28" s="13"/>
      <c r="P28" s="233"/>
      <c r="Q28" s="233"/>
      <c r="R28" s="233"/>
      <c r="S28" s="13"/>
      <c r="T28" s="13"/>
      <c r="U28" s="13"/>
    </row>
    <row r="30" spans="1:13" ht="17.25" customHeight="1" thickBot="1">
      <c r="A30" s="36" t="s">
        <v>601</v>
      </c>
      <c r="B30" s="14"/>
      <c r="C30" s="14"/>
      <c r="D30" s="14"/>
      <c r="E30" s="14"/>
      <c r="F30" s="14"/>
      <c r="G30" s="14"/>
      <c r="H30" s="14"/>
      <c r="I30" s="14"/>
      <c r="J30" s="14"/>
      <c r="K30" s="14"/>
      <c r="L30" s="14"/>
      <c r="M30" s="14"/>
    </row>
    <row r="31" spans="1:16" ht="21.75" customHeight="1">
      <c r="A31" s="17" t="s">
        <v>371</v>
      </c>
      <c r="B31" s="18" t="s">
        <v>463</v>
      </c>
      <c r="C31" s="17" t="s">
        <v>530</v>
      </c>
      <c r="D31" s="18" t="s">
        <v>531</v>
      </c>
      <c r="E31" s="17" t="s">
        <v>542</v>
      </c>
      <c r="F31" s="18" t="s">
        <v>543</v>
      </c>
      <c r="G31" s="17" t="s">
        <v>554</v>
      </c>
      <c r="H31" s="18" t="s">
        <v>555</v>
      </c>
      <c r="I31" s="17" t="s">
        <v>566</v>
      </c>
      <c r="J31" s="18" t="s">
        <v>567</v>
      </c>
      <c r="K31" s="17" t="s">
        <v>578</v>
      </c>
      <c r="L31" s="18" t="s">
        <v>579</v>
      </c>
      <c r="M31" s="17" t="s">
        <v>590</v>
      </c>
      <c r="N31" s="18" t="s">
        <v>591</v>
      </c>
      <c r="O31" s="17" t="s">
        <v>653</v>
      </c>
      <c r="P31" s="18" t="s">
        <v>670</v>
      </c>
    </row>
    <row r="32" spans="1:16" ht="21.75" customHeight="1">
      <c r="A32" s="19" t="s">
        <v>321</v>
      </c>
      <c r="B32" s="20" t="s">
        <v>464</v>
      </c>
      <c r="C32" s="19" t="s">
        <v>329</v>
      </c>
      <c r="D32" s="20" t="s">
        <v>532</v>
      </c>
      <c r="E32" s="19" t="s">
        <v>373</v>
      </c>
      <c r="F32" s="20" t="s">
        <v>544</v>
      </c>
      <c r="G32" s="19" t="s">
        <v>343</v>
      </c>
      <c r="H32" s="20" t="s">
        <v>556</v>
      </c>
      <c r="I32" s="19" t="s">
        <v>352</v>
      </c>
      <c r="J32" s="20" t="s">
        <v>568</v>
      </c>
      <c r="K32" s="19" t="s">
        <v>375</v>
      </c>
      <c r="L32" s="20" t="s">
        <v>580</v>
      </c>
      <c r="M32" s="19" t="s">
        <v>368</v>
      </c>
      <c r="N32" s="20" t="s">
        <v>592</v>
      </c>
      <c r="O32" s="19" t="s">
        <v>462</v>
      </c>
      <c r="P32" s="20" t="s">
        <v>671</v>
      </c>
    </row>
    <row r="33" spans="1:16" ht="21.75" customHeight="1">
      <c r="A33" s="19" t="s">
        <v>322</v>
      </c>
      <c r="B33" s="20" t="s">
        <v>465</v>
      </c>
      <c r="C33" s="19" t="s">
        <v>330</v>
      </c>
      <c r="D33" s="20" t="s">
        <v>533</v>
      </c>
      <c r="E33" s="19" t="s">
        <v>336</v>
      </c>
      <c r="F33" s="20" t="s">
        <v>545</v>
      </c>
      <c r="G33" s="19" t="s">
        <v>344</v>
      </c>
      <c r="H33" s="20" t="s">
        <v>557</v>
      </c>
      <c r="I33" s="19" t="s">
        <v>353</v>
      </c>
      <c r="J33" s="20" t="s">
        <v>569</v>
      </c>
      <c r="K33" s="19" t="s">
        <v>360</v>
      </c>
      <c r="L33" s="20" t="s">
        <v>581</v>
      </c>
      <c r="M33" s="19" t="s">
        <v>369</v>
      </c>
      <c r="N33" s="20" t="s">
        <v>593</v>
      </c>
      <c r="O33" s="19" t="s">
        <v>655</v>
      </c>
      <c r="P33" s="20" t="s">
        <v>672</v>
      </c>
    </row>
    <row r="34" spans="1:16" ht="21.75" customHeight="1">
      <c r="A34" s="19" t="s">
        <v>323</v>
      </c>
      <c r="B34" s="20" t="s">
        <v>466</v>
      </c>
      <c r="C34" s="19" t="s">
        <v>331</v>
      </c>
      <c r="D34" s="20" t="s">
        <v>534</v>
      </c>
      <c r="E34" s="19" t="s">
        <v>337</v>
      </c>
      <c r="F34" s="20" t="s">
        <v>546</v>
      </c>
      <c r="G34" s="19" t="s">
        <v>345</v>
      </c>
      <c r="H34" s="20" t="s">
        <v>558</v>
      </c>
      <c r="I34" s="19" t="s">
        <v>354</v>
      </c>
      <c r="J34" s="20" t="s">
        <v>570</v>
      </c>
      <c r="K34" s="19" t="s">
        <v>361</v>
      </c>
      <c r="L34" s="20" t="s">
        <v>582</v>
      </c>
      <c r="M34" s="19" t="s">
        <v>370</v>
      </c>
      <c r="N34" s="20" t="s">
        <v>594</v>
      </c>
      <c r="O34" s="19" t="s">
        <v>473</v>
      </c>
      <c r="P34" s="20" t="s">
        <v>673</v>
      </c>
    </row>
    <row r="35" spans="1:16" ht="21.75" customHeight="1" thickBot="1">
      <c r="A35" s="21" t="s">
        <v>324</v>
      </c>
      <c r="B35" s="22" t="s">
        <v>467</v>
      </c>
      <c r="C35" s="21" t="s">
        <v>332</v>
      </c>
      <c r="D35" s="22" t="s">
        <v>535</v>
      </c>
      <c r="E35" s="21" t="s">
        <v>338</v>
      </c>
      <c r="F35" s="22" t="s">
        <v>547</v>
      </c>
      <c r="G35" s="21" t="s">
        <v>346</v>
      </c>
      <c r="H35" s="22" t="s">
        <v>559</v>
      </c>
      <c r="I35" s="21" t="s">
        <v>355</v>
      </c>
      <c r="J35" s="22" t="s">
        <v>571</v>
      </c>
      <c r="K35" s="21" t="s">
        <v>362</v>
      </c>
      <c r="L35" s="22" t="s">
        <v>583</v>
      </c>
      <c r="M35" s="21" t="s">
        <v>525</v>
      </c>
      <c r="N35" s="22" t="s">
        <v>595</v>
      </c>
      <c r="O35" s="21" t="s">
        <v>474</v>
      </c>
      <c r="P35" s="22" t="s">
        <v>674</v>
      </c>
    </row>
    <row r="36" spans="1:16" ht="21.75" customHeight="1">
      <c r="A36" s="23" t="s">
        <v>325</v>
      </c>
      <c r="B36" s="24" t="s">
        <v>468</v>
      </c>
      <c r="C36" s="23" t="s">
        <v>372</v>
      </c>
      <c r="D36" s="24" t="s">
        <v>536</v>
      </c>
      <c r="E36" s="23" t="s">
        <v>339</v>
      </c>
      <c r="F36" s="24" t="s">
        <v>548</v>
      </c>
      <c r="G36" s="23" t="s">
        <v>347</v>
      </c>
      <c r="H36" s="24" t="s">
        <v>560</v>
      </c>
      <c r="I36" s="23" t="s">
        <v>374</v>
      </c>
      <c r="J36" s="24" t="s">
        <v>572</v>
      </c>
      <c r="K36" s="23" t="s">
        <v>363</v>
      </c>
      <c r="L36" s="24" t="s">
        <v>584</v>
      </c>
      <c r="M36" s="23" t="s">
        <v>664</v>
      </c>
      <c r="N36" s="24" t="s">
        <v>596</v>
      </c>
      <c r="O36" s="23" t="s">
        <v>658</v>
      </c>
      <c r="P36" s="24" t="s">
        <v>675</v>
      </c>
    </row>
    <row r="37" spans="1:16" ht="21.75" customHeight="1">
      <c r="A37" s="25" t="s">
        <v>313</v>
      </c>
      <c r="B37" s="26" t="s">
        <v>469</v>
      </c>
      <c r="C37" s="25" t="s">
        <v>537</v>
      </c>
      <c r="D37" s="26" t="s">
        <v>538</v>
      </c>
      <c r="E37" s="25" t="s">
        <v>549</v>
      </c>
      <c r="F37" s="26" t="s">
        <v>550</v>
      </c>
      <c r="G37" s="25" t="s">
        <v>561</v>
      </c>
      <c r="H37" s="26" t="s">
        <v>562</v>
      </c>
      <c r="I37" s="25" t="s">
        <v>573</v>
      </c>
      <c r="J37" s="26" t="s">
        <v>574</v>
      </c>
      <c r="K37" s="25" t="s">
        <v>585</v>
      </c>
      <c r="L37" s="26" t="s">
        <v>586</v>
      </c>
      <c r="M37" s="25" t="s">
        <v>648</v>
      </c>
      <c r="N37" s="26" t="s">
        <v>597</v>
      </c>
      <c r="O37" s="25" t="s">
        <v>666</v>
      </c>
      <c r="P37" s="26" t="s">
        <v>676</v>
      </c>
    </row>
    <row r="38" spans="1:16" ht="21.75" customHeight="1">
      <c r="A38" s="25" t="s">
        <v>326</v>
      </c>
      <c r="B38" s="26" t="s">
        <v>470</v>
      </c>
      <c r="C38" s="25" t="s">
        <v>333</v>
      </c>
      <c r="D38" s="26" t="s">
        <v>539</v>
      </c>
      <c r="E38" s="25" t="s">
        <v>340</v>
      </c>
      <c r="F38" s="26" t="s">
        <v>551</v>
      </c>
      <c r="G38" s="25" t="s">
        <v>348</v>
      </c>
      <c r="H38" s="26" t="s">
        <v>563</v>
      </c>
      <c r="I38" s="25" t="s">
        <v>357</v>
      </c>
      <c r="J38" s="26" t="s">
        <v>575</v>
      </c>
      <c r="K38" s="25" t="s">
        <v>365</v>
      </c>
      <c r="L38" s="26" t="s">
        <v>587</v>
      </c>
      <c r="M38" s="25" t="s">
        <v>649</v>
      </c>
      <c r="N38" s="26" t="s">
        <v>598</v>
      </c>
      <c r="O38" s="25" t="s">
        <v>667</v>
      </c>
      <c r="P38" s="26" t="s">
        <v>677</v>
      </c>
    </row>
    <row r="39" spans="1:16" ht="21.75" customHeight="1">
      <c r="A39" s="25" t="s">
        <v>327</v>
      </c>
      <c r="B39" s="26" t="s">
        <v>471</v>
      </c>
      <c r="C39" s="25" t="s">
        <v>334</v>
      </c>
      <c r="D39" s="26" t="s">
        <v>540</v>
      </c>
      <c r="E39" s="25" t="s">
        <v>341</v>
      </c>
      <c r="F39" s="26" t="s">
        <v>552</v>
      </c>
      <c r="G39" s="25" t="s">
        <v>349</v>
      </c>
      <c r="H39" s="26" t="s">
        <v>564</v>
      </c>
      <c r="I39" s="25" t="s">
        <v>358</v>
      </c>
      <c r="J39" s="26" t="s">
        <v>576</v>
      </c>
      <c r="K39" s="25" t="s">
        <v>366</v>
      </c>
      <c r="L39" s="26" t="s">
        <v>588</v>
      </c>
      <c r="M39" s="25" t="s">
        <v>650</v>
      </c>
      <c r="N39" s="26" t="s">
        <v>599</v>
      </c>
      <c r="O39" s="25" t="s">
        <v>668</v>
      </c>
      <c r="P39" s="26" t="s">
        <v>678</v>
      </c>
    </row>
    <row r="40" spans="1:16" ht="21.75" customHeight="1" thickBot="1">
      <c r="A40" s="21" t="s">
        <v>328</v>
      </c>
      <c r="B40" s="22" t="s">
        <v>472</v>
      </c>
      <c r="C40" s="21" t="s">
        <v>335</v>
      </c>
      <c r="D40" s="22" t="s">
        <v>541</v>
      </c>
      <c r="E40" s="21" t="s">
        <v>342</v>
      </c>
      <c r="F40" s="22" t="s">
        <v>553</v>
      </c>
      <c r="G40" s="21" t="s">
        <v>350</v>
      </c>
      <c r="H40" s="22" t="s">
        <v>565</v>
      </c>
      <c r="I40" s="21" t="s">
        <v>359</v>
      </c>
      <c r="J40" s="22" t="s">
        <v>577</v>
      </c>
      <c r="K40" s="21" t="s">
        <v>367</v>
      </c>
      <c r="L40" s="22" t="s">
        <v>589</v>
      </c>
      <c r="M40" s="21" t="s">
        <v>665</v>
      </c>
      <c r="N40" s="22" t="s">
        <v>600</v>
      </c>
      <c r="O40" s="21" t="s">
        <v>669</v>
      </c>
      <c r="P40" s="22" t="s">
        <v>679</v>
      </c>
    </row>
  </sheetData>
  <sheetProtection/>
  <mergeCells count="5">
    <mergeCell ref="P28:R28"/>
    <mergeCell ref="F27:J27"/>
    <mergeCell ref="A1:N1"/>
    <mergeCell ref="A2:N2"/>
    <mergeCell ref="A28:D28"/>
  </mergeCells>
  <dataValidations count="1">
    <dataValidation type="whole" allowBlank="1" showInputMessage="1" showErrorMessage="1" sqref="C6:L6 C8:L8 C10:L10 C12:L12 C14:L14 C16:L16 C18:L18 C20:L20 C22:L22 C24:L25">
      <formula1>0</formula1>
      <formula2>100</formula2>
    </dataValidation>
  </dataValidations>
  <printOptions horizontalCentered="1"/>
  <pageMargins left="0.7874015748031497" right="0.7874015748031497" top="0.5511811023622047" bottom="0.5905511811023623" header="0.5118110236220472" footer="0.5118110236220472"/>
  <pageSetup horizontalDpi="300" verticalDpi="30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W62"/>
  <sheetViews>
    <sheetView zoomScalePageLayoutView="0" workbookViewId="0" topLeftCell="B16">
      <selection activeCell="K41" sqref="K41"/>
    </sheetView>
  </sheetViews>
  <sheetFormatPr defaultColWidth="9" defaultRowHeight="15"/>
  <cols>
    <col min="1" max="1" width="3.5" style="6" bestFit="1" customWidth="1"/>
    <col min="2" max="2" width="10.5" style="6" bestFit="1" customWidth="1"/>
    <col min="3" max="3" width="4.5" style="6" bestFit="1" customWidth="1"/>
    <col min="4" max="7" width="7.5" style="6" customWidth="1"/>
    <col min="8" max="8" width="3.5" style="6" bestFit="1" customWidth="1"/>
    <col min="9" max="9" width="4.5" style="6" bestFit="1" customWidth="1"/>
    <col min="10" max="11" width="8.5" style="6" customWidth="1"/>
    <col min="12" max="12" width="3.5" style="6" bestFit="1" customWidth="1"/>
    <col min="13" max="13" width="7.5" style="6" bestFit="1" customWidth="1"/>
    <col min="14" max="14" width="8.796875" style="6" customWidth="1"/>
    <col min="15" max="18" width="9.69921875" style="6" customWidth="1"/>
    <col min="19" max="20" width="7.5" style="6" bestFit="1" customWidth="1"/>
    <col min="21" max="21" width="3.5" style="6" bestFit="1" customWidth="1"/>
    <col min="22" max="22" width="4.5" style="6" bestFit="1" customWidth="1"/>
    <col min="23" max="23" width="3.5" style="6" bestFit="1" customWidth="1"/>
    <col min="24" max="16384" width="9" style="6" customWidth="1"/>
  </cols>
  <sheetData>
    <row r="1" spans="2:23" ht="13.5">
      <c r="B1" s="6" t="s">
        <v>248</v>
      </c>
      <c r="C1" s="6" t="s">
        <v>253</v>
      </c>
      <c r="D1" s="6" t="s">
        <v>254</v>
      </c>
      <c r="E1" s="6" t="s">
        <v>255</v>
      </c>
      <c r="F1" s="6" t="s">
        <v>256</v>
      </c>
      <c r="G1" s="6" t="s">
        <v>257</v>
      </c>
      <c r="H1" s="6" t="s">
        <v>249</v>
      </c>
      <c r="I1" s="6" t="s">
        <v>250</v>
      </c>
      <c r="J1" s="6" t="s">
        <v>251</v>
      </c>
      <c r="K1" s="6" t="s">
        <v>252</v>
      </c>
      <c r="L1" s="6" t="s">
        <v>295</v>
      </c>
      <c r="M1" s="6" t="s">
        <v>263</v>
      </c>
      <c r="N1" s="6" t="s">
        <v>264</v>
      </c>
      <c r="O1" s="6" t="s">
        <v>258</v>
      </c>
      <c r="P1" s="6" t="s">
        <v>259</v>
      </c>
      <c r="Q1" s="6" t="s">
        <v>260</v>
      </c>
      <c r="R1" s="6" t="s">
        <v>261</v>
      </c>
      <c r="S1" s="6" t="s">
        <v>299</v>
      </c>
      <c r="T1" s="6" t="s">
        <v>300</v>
      </c>
      <c r="U1" s="6" t="s">
        <v>265</v>
      </c>
      <c r="V1" s="6" t="s">
        <v>266</v>
      </c>
      <c r="W1" s="6" t="s">
        <v>262</v>
      </c>
    </row>
    <row r="2" spans="1:23" ht="13.5">
      <c r="A2" s="6">
        <f>'男子選手'!A15</f>
        <v>1</v>
      </c>
      <c r="B2" s="6">
        <f>IF(D2="","",IF(LEN(A2)=1,M2&amp;"00"&amp;A2,M2&amp;"0"&amp;A2))</f>
      </c>
      <c r="C2" s="6">
        <f>IF('男子選手'!C15="","",'男子選手'!C15)</f>
      </c>
      <c r="D2" s="6">
        <f>IF('男子選手'!D15="","",'男子選手'!D15)</f>
      </c>
      <c r="E2" s="6">
        <f>IF('男子選手'!E15="","",'男子選手'!E15)</f>
      </c>
      <c r="F2" s="6">
        <f>IF('男子選手'!F15="","",'男子選手'!F15)</f>
      </c>
      <c r="G2" s="6">
        <f>IF('男子選手'!G15="","",'男子選手'!G15)</f>
      </c>
      <c r="H2" s="6">
        <f>IF('男子選手'!H15="","",'男子選手'!H15)</f>
      </c>
      <c r="I2" s="6">
        <f>IF(D2="","",LEN(D2)+LEN(E2))</f>
      </c>
      <c r="J2" s="7">
        <f>IF(D2="","",IF(I2&lt;=3,D2&amp;"("&amp;H2&amp;")",IF(I2=4,D2&amp;"　"&amp;E2&amp;"("&amp;H2&amp;")",IF(I2&gt;=5,D2&amp;"("&amp;H2&amp;")"))))</f>
      </c>
      <c r="K2" s="6">
        <f>IF(F2="","",F2&amp;"　"&amp;G2)</f>
      </c>
      <c r="L2" s="6">
        <f>IF(D2="","",1)</f>
      </c>
      <c r="M2" s="6">
        <f>IF(C2="","",IF(LEN('男子選手'!$M$4)=1,"47100"&amp;'男子選手'!$M$4,"4710"&amp;'男子選手'!$M$4))</f>
      </c>
      <c r="N2" s="6">
        <f>IF(M2="","",VLOOKUP('男子選手'!$M$4,'男子選手'!$S$68:$T$134,2,FALSE))</f>
      </c>
      <c r="O2" s="6">
        <f>IF('男子選手'!I15="","",'男子選手'!I15)</f>
      </c>
      <c r="P2" s="6">
        <f>IF(O2="","",VLOOKUP(O2,code!$A$2:$C$21,3,FALSE))</f>
      </c>
      <c r="Q2" s="6">
        <f>IF('男子選手'!J15="","",'男子選手'!J15)</f>
      </c>
      <c r="R2" s="6">
        <f>IF(Q2="","",VLOOKUP(Q2,code!$A$2:$C$21,3,FALSE))</f>
      </c>
      <c r="S2" s="6">
        <f>IF('男子選手'!K15="","",'男子選手'!K15)</f>
      </c>
      <c r="T2" s="6">
        <f>IF(S2="","",VLOOKUP(S2,code!$A$2:$C$21,3,FALSE))</f>
      </c>
      <c r="U2" s="6">
        <f>IF('男子選手'!L15="","",'男子選手'!L15)</f>
      </c>
      <c r="V2" s="6">
        <f>IF('男子選手'!M15="","",'男子選手'!M15)</f>
      </c>
      <c r="W2" s="6">
        <f>IF(C2="","",47)</f>
      </c>
    </row>
    <row r="3" spans="1:23" ht="13.5">
      <c r="A3" s="6">
        <f>'男子選手'!A16</f>
        <v>2</v>
      </c>
      <c r="B3" s="6">
        <f aca="true" t="shared" si="0" ref="B3:B31">IF(D3="","",IF(LEN(A3)=1,M3&amp;"00"&amp;A3,M3&amp;"0"&amp;A3))</f>
      </c>
      <c r="C3" s="6">
        <f>IF('男子選手'!C16="","",'男子選手'!C16)</f>
      </c>
      <c r="D3" s="6">
        <f>IF('男子選手'!D16="","",'男子選手'!D16)</f>
      </c>
      <c r="E3" s="6">
        <f>IF('男子選手'!E16="","",'男子選手'!E16)</f>
      </c>
      <c r="F3" s="6">
        <f>IF('男子選手'!F16="","",'男子選手'!F16)</f>
      </c>
      <c r="G3" s="6">
        <f>IF('男子選手'!G16="","",'男子選手'!G16)</f>
      </c>
      <c r="H3" s="6">
        <f>IF('男子選手'!H16="","",'男子選手'!H16)</f>
      </c>
      <c r="I3" s="6">
        <f aca="true" t="shared" si="1" ref="I3:I31">IF(D3="","",LEN(D3)+LEN(E3))</f>
      </c>
      <c r="J3" s="7">
        <f aca="true" t="shared" si="2" ref="J3:J31">IF(D3="","",IF(I3&lt;=3,D3&amp;"("&amp;H3&amp;")",IF(I3=4,D3&amp;"　"&amp;E3&amp;"("&amp;H3&amp;")",IF(I3&gt;=5,D3&amp;"("&amp;H3&amp;")"))))</f>
      </c>
      <c r="K3" s="6">
        <f aca="true" t="shared" si="3" ref="K3:K31">IF(F3="","",F3&amp;"　"&amp;G3)</f>
      </c>
      <c r="L3" s="6">
        <f aca="true" t="shared" si="4" ref="L3:L31">IF(D3="","",1)</f>
      </c>
      <c r="M3" s="6">
        <f>IF(C3="","",IF(LEN('男子選手'!$M$4)=1,"47100"&amp;'男子選手'!$M$4,"4710"&amp;'男子選手'!$M$4))</f>
      </c>
      <c r="N3" s="6">
        <f>IF(M3="","",VLOOKUP('男子選手'!$M$4,'男子選手'!$S$68:$T$134,2,FALSE))</f>
      </c>
      <c r="O3" s="6">
        <f>IF('男子選手'!I16="","",'男子選手'!I16)</f>
      </c>
      <c r="P3" s="6">
        <f>IF(O3="","",VLOOKUP(O3,code!$A$2:$C$21,3,FALSE))</f>
      </c>
      <c r="Q3" s="6">
        <f>IF('男子選手'!J16="","",'男子選手'!J16)</f>
      </c>
      <c r="R3" s="6">
        <f>IF(Q3="","",VLOOKUP(Q3,code!$A$2:$C$21,3,FALSE))</f>
      </c>
      <c r="S3" s="6">
        <f>IF('男子選手'!K16="","",'男子選手'!K16)</f>
      </c>
      <c r="T3" s="6">
        <f>IF(S3="","",VLOOKUP(S3,code!$A$2:$C$21,3,FALSE))</f>
      </c>
      <c r="U3" s="6">
        <f>IF('男子選手'!L16="","",'男子選手'!L16)</f>
      </c>
      <c r="V3" s="6">
        <f>IF('男子選手'!M16="","",'男子選手'!M16)</f>
      </c>
      <c r="W3" s="6">
        <f aca="true" t="shared" si="5" ref="W3:W31">IF(C3="","",47)</f>
      </c>
    </row>
    <row r="4" spans="1:23" ht="13.5">
      <c r="A4" s="6">
        <f>'男子選手'!A17</f>
        <v>3</v>
      </c>
      <c r="B4" s="6">
        <f t="shared" si="0"/>
      </c>
      <c r="C4" s="6">
        <f>IF('男子選手'!C17="","",'男子選手'!C17)</f>
      </c>
      <c r="D4" s="6">
        <f>IF('男子選手'!D17="","",'男子選手'!D17)</f>
      </c>
      <c r="E4" s="6">
        <f>IF('男子選手'!E17="","",'男子選手'!E17)</f>
      </c>
      <c r="F4" s="6">
        <f>IF('男子選手'!F17="","",'男子選手'!F17)</f>
      </c>
      <c r="G4" s="6">
        <f>IF('男子選手'!G17="","",'男子選手'!G17)</f>
      </c>
      <c r="H4" s="6">
        <f>IF('男子選手'!H17="","",'男子選手'!H17)</f>
      </c>
      <c r="I4" s="6">
        <f t="shared" si="1"/>
      </c>
      <c r="J4" s="7">
        <f t="shared" si="2"/>
      </c>
      <c r="K4" s="6">
        <f t="shared" si="3"/>
      </c>
      <c r="L4" s="6">
        <f t="shared" si="4"/>
      </c>
      <c r="M4" s="6">
        <f>IF(C4="","",IF(LEN('男子選手'!$M$4)=1,"47100"&amp;'男子選手'!$M$4,"4710"&amp;'男子選手'!$M$4))</f>
      </c>
      <c r="N4" s="6">
        <f>IF(M4="","",VLOOKUP('男子選手'!$M$4,'男子選手'!$S$68:$T$134,2,FALSE))</f>
      </c>
      <c r="O4" s="6">
        <f>IF('男子選手'!I17="","",'男子選手'!I17)</f>
      </c>
      <c r="P4" s="6">
        <f>IF(O4="","",VLOOKUP(O4,code!$A$2:$C$21,3,FALSE))</f>
      </c>
      <c r="Q4" s="6">
        <f>IF('男子選手'!J17="","",'男子選手'!J17)</f>
      </c>
      <c r="R4" s="6">
        <f>IF(Q4="","",VLOOKUP(Q4,code!$A$2:$C$21,3,FALSE))</f>
      </c>
      <c r="S4" s="6">
        <f>IF('男子選手'!K17="","",'男子選手'!K17)</f>
      </c>
      <c r="T4" s="6">
        <f>IF(S4="","",VLOOKUP(S4,code!$A$2:$C$21,3,FALSE))</f>
      </c>
      <c r="U4" s="6">
        <f>IF('男子選手'!L17="","",'男子選手'!L17)</f>
      </c>
      <c r="V4" s="6">
        <f>IF('男子選手'!M17="","",'男子選手'!M17)</f>
      </c>
      <c r="W4" s="6">
        <f t="shared" si="5"/>
      </c>
    </row>
    <row r="5" spans="1:23" ht="13.5">
      <c r="A5" s="6">
        <f>'男子選手'!A18</f>
        <v>4</v>
      </c>
      <c r="B5" s="6">
        <f t="shared" si="0"/>
      </c>
      <c r="C5" s="6">
        <f>IF('男子選手'!C18="","",'男子選手'!C18)</f>
      </c>
      <c r="D5" s="6">
        <f>IF('男子選手'!D18="","",'男子選手'!D18)</f>
      </c>
      <c r="E5" s="6">
        <f>IF('男子選手'!E18="","",'男子選手'!E18)</f>
      </c>
      <c r="F5" s="6">
        <f>IF('男子選手'!F18="","",'男子選手'!F18)</f>
      </c>
      <c r="G5" s="6">
        <f>IF('男子選手'!G18="","",'男子選手'!G18)</f>
      </c>
      <c r="H5" s="6">
        <f>IF('男子選手'!H18="","",'男子選手'!H18)</f>
      </c>
      <c r="I5" s="6">
        <f t="shared" si="1"/>
      </c>
      <c r="J5" s="7">
        <f t="shared" si="2"/>
      </c>
      <c r="K5" s="6">
        <f t="shared" si="3"/>
      </c>
      <c r="L5" s="6">
        <f t="shared" si="4"/>
      </c>
      <c r="M5" s="6">
        <f>IF(C5="","",IF(LEN('男子選手'!$M$4)=1,"47100"&amp;'男子選手'!$M$4,"4710"&amp;'男子選手'!$M$4))</f>
      </c>
      <c r="N5" s="6">
        <f>IF(M5="","",VLOOKUP('男子選手'!$M$4,'男子選手'!$S$68:$T$134,2,FALSE))</f>
      </c>
      <c r="O5" s="6">
        <f>IF('男子選手'!I18="","",'男子選手'!I18)</f>
      </c>
      <c r="P5" s="6">
        <f>IF(O5="","",VLOOKUP(O5,code!$A$2:$C$21,3,FALSE))</f>
      </c>
      <c r="Q5" s="6">
        <f>IF('男子選手'!J18="","",'男子選手'!J18)</f>
      </c>
      <c r="R5" s="6">
        <f>IF(Q5="","",VLOOKUP(Q5,code!$A$2:$C$21,3,FALSE))</f>
      </c>
      <c r="S5" s="6">
        <f>IF('男子選手'!K18="","",'男子選手'!K18)</f>
      </c>
      <c r="T5" s="6">
        <f>IF(S5="","",VLOOKUP(S5,code!$A$2:$C$21,3,FALSE))</f>
      </c>
      <c r="U5" s="6">
        <f>IF('男子選手'!L18="","",'男子選手'!L18)</f>
      </c>
      <c r="V5" s="6">
        <f>IF('男子選手'!M18="","",'男子選手'!M18)</f>
      </c>
      <c r="W5" s="6">
        <f t="shared" si="5"/>
      </c>
    </row>
    <row r="6" spans="1:23" ht="13.5">
      <c r="A6" s="6">
        <f>'男子選手'!A19</f>
        <v>5</v>
      </c>
      <c r="B6" s="6">
        <f t="shared" si="0"/>
      </c>
      <c r="C6" s="6">
        <f>IF('男子選手'!C19="","",'男子選手'!C19)</f>
      </c>
      <c r="D6" s="6">
        <f>IF('男子選手'!D19="","",'男子選手'!D19)</f>
      </c>
      <c r="E6" s="6">
        <f>IF('男子選手'!E19="","",'男子選手'!E19)</f>
      </c>
      <c r="F6" s="6">
        <f>IF('男子選手'!F19="","",'男子選手'!F19)</f>
      </c>
      <c r="G6" s="6">
        <f>IF('男子選手'!G19="","",'男子選手'!G19)</f>
      </c>
      <c r="H6" s="6">
        <f>IF('男子選手'!H19="","",'男子選手'!H19)</f>
      </c>
      <c r="I6" s="6">
        <f t="shared" si="1"/>
      </c>
      <c r="J6" s="7">
        <f t="shared" si="2"/>
      </c>
      <c r="K6" s="6">
        <f t="shared" si="3"/>
      </c>
      <c r="L6" s="6">
        <f t="shared" si="4"/>
      </c>
      <c r="M6" s="6">
        <f>IF(C6="","",IF(LEN('男子選手'!$M$4)=1,"47100"&amp;'男子選手'!$M$4,"4710"&amp;'男子選手'!$M$4))</f>
      </c>
      <c r="N6" s="6">
        <f>IF(M6="","",VLOOKUP('男子選手'!$M$4,'男子選手'!$S$68:$T$134,2,FALSE))</f>
      </c>
      <c r="O6" s="6">
        <f>IF('男子選手'!I19="","",'男子選手'!I19)</f>
      </c>
      <c r="P6" s="6">
        <f>IF(O6="","",VLOOKUP(O6,code!$A$2:$C$21,3,FALSE))</f>
      </c>
      <c r="Q6" s="6">
        <f>IF('男子選手'!J19="","",'男子選手'!J19)</f>
      </c>
      <c r="R6" s="6">
        <f>IF(Q6="","",VLOOKUP(Q6,code!$A$2:$C$21,3,FALSE))</f>
      </c>
      <c r="S6" s="6">
        <f>IF('男子選手'!K19="","",'男子選手'!K19)</f>
      </c>
      <c r="T6" s="6">
        <f>IF(S6="","",VLOOKUP(S6,code!$A$2:$C$21,3,FALSE))</f>
      </c>
      <c r="U6" s="6">
        <f>IF('男子選手'!L19="","",'男子選手'!L19)</f>
      </c>
      <c r="V6" s="6">
        <f>IF('男子選手'!M19="","",'男子選手'!M19)</f>
      </c>
      <c r="W6" s="6">
        <f t="shared" si="5"/>
      </c>
    </row>
    <row r="7" spans="1:23" ht="13.5">
      <c r="A7" s="6">
        <f>'男子選手'!A20</f>
        <v>6</v>
      </c>
      <c r="B7" s="6">
        <f t="shared" si="0"/>
      </c>
      <c r="C7" s="6">
        <f>IF('男子選手'!C20="","",'男子選手'!C20)</f>
      </c>
      <c r="D7" s="6">
        <f>IF('男子選手'!D20="","",'男子選手'!D20)</f>
      </c>
      <c r="E7" s="6">
        <f>IF('男子選手'!E20="","",'男子選手'!E20)</f>
      </c>
      <c r="F7" s="6">
        <f>IF('男子選手'!F20="","",'男子選手'!F20)</f>
      </c>
      <c r="G7" s="6">
        <f>IF('男子選手'!G20="","",'男子選手'!G20)</f>
      </c>
      <c r="H7" s="6">
        <f>IF('男子選手'!H20="","",'男子選手'!H20)</f>
      </c>
      <c r="I7" s="6">
        <f t="shared" si="1"/>
      </c>
      <c r="J7" s="7">
        <f t="shared" si="2"/>
      </c>
      <c r="K7" s="6">
        <f t="shared" si="3"/>
      </c>
      <c r="L7" s="6">
        <f t="shared" si="4"/>
      </c>
      <c r="M7" s="6">
        <f>IF(C7="","",IF(LEN('男子選手'!$M$4)=1,"47100"&amp;'男子選手'!$M$4,"4710"&amp;'男子選手'!$M$4))</f>
      </c>
      <c r="N7" s="6">
        <f>IF(M7="","",VLOOKUP('男子選手'!$M$4,'男子選手'!$S$68:$T$134,2,FALSE))</f>
      </c>
      <c r="O7" s="6">
        <f>IF('男子選手'!I20="","",'男子選手'!I20)</f>
      </c>
      <c r="P7" s="6">
        <f>IF(O7="","",VLOOKUP(O7,code!$A$2:$C$21,3,FALSE))</f>
      </c>
      <c r="Q7" s="6">
        <f>IF('男子選手'!J20="","",'男子選手'!J20)</f>
      </c>
      <c r="R7" s="6">
        <f>IF(Q7="","",VLOOKUP(Q7,code!$A$2:$C$21,3,FALSE))</f>
      </c>
      <c r="S7" s="6">
        <f>IF('男子選手'!K20="","",'男子選手'!K20)</f>
      </c>
      <c r="T7" s="6">
        <f>IF(S7="","",VLOOKUP(S7,code!$A$2:$C$21,3,FALSE))</f>
      </c>
      <c r="U7" s="6">
        <f>IF('男子選手'!L20="","",'男子選手'!L20)</f>
      </c>
      <c r="V7" s="6">
        <f>IF('男子選手'!M20="","",'男子選手'!M20)</f>
      </c>
      <c r="W7" s="6">
        <f t="shared" si="5"/>
      </c>
    </row>
    <row r="8" spans="1:23" ht="13.5">
      <c r="A8" s="6">
        <f>'男子選手'!A21</f>
        <v>7</v>
      </c>
      <c r="B8" s="6">
        <f t="shared" si="0"/>
      </c>
      <c r="C8" s="6">
        <f>IF('男子選手'!C21="","",'男子選手'!C21)</f>
      </c>
      <c r="D8" s="6">
        <f>IF('男子選手'!D21="","",'男子選手'!D21)</f>
      </c>
      <c r="E8" s="6">
        <f>IF('男子選手'!E21="","",'男子選手'!E21)</f>
      </c>
      <c r="F8" s="6">
        <f>IF('男子選手'!F21="","",'男子選手'!F21)</f>
      </c>
      <c r="G8" s="6">
        <f>IF('男子選手'!G21="","",'男子選手'!G21)</f>
      </c>
      <c r="H8" s="6">
        <f>IF('男子選手'!H21="","",'男子選手'!H21)</f>
      </c>
      <c r="I8" s="6">
        <f t="shared" si="1"/>
      </c>
      <c r="J8" s="7">
        <f t="shared" si="2"/>
      </c>
      <c r="K8" s="6">
        <f t="shared" si="3"/>
      </c>
      <c r="L8" s="6">
        <f t="shared" si="4"/>
      </c>
      <c r="M8" s="6">
        <f>IF(C8="","",IF(LEN('男子選手'!$M$4)=1,"47100"&amp;'男子選手'!$M$4,"4710"&amp;'男子選手'!$M$4))</f>
      </c>
      <c r="N8" s="6">
        <f>IF(M8="","",VLOOKUP('男子選手'!$M$4,'男子選手'!$S$68:$T$134,2,FALSE))</f>
      </c>
      <c r="O8" s="6">
        <f>IF('男子選手'!I21="","",'男子選手'!I21)</f>
      </c>
      <c r="P8" s="6">
        <f>IF(O8="","",VLOOKUP(O8,code!$A$2:$C$21,3,FALSE))</f>
      </c>
      <c r="Q8" s="6">
        <f>IF('男子選手'!J21="","",'男子選手'!J21)</f>
      </c>
      <c r="R8" s="6">
        <f>IF(Q8="","",VLOOKUP(Q8,code!$A$2:$C$21,3,FALSE))</f>
      </c>
      <c r="S8" s="6">
        <f>IF('男子選手'!K21="","",'男子選手'!K21)</f>
      </c>
      <c r="T8" s="6">
        <f>IF(S8="","",VLOOKUP(S8,code!$A$2:$C$21,3,FALSE))</f>
      </c>
      <c r="U8" s="6">
        <f>IF('男子選手'!L21="","",'男子選手'!L21)</f>
      </c>
      <c r="V8" s="6">
        <f>IF('男子選手'!M21="","",'男子選手'!M21)</f>
      </c>
      <c r="W8" s="6">
        <f t="shared" si="5"/>
      </c>
    </row>
    <row r="9" spans="1:23" ht="13.5">
      <c r="A9" s="6">
        <f>'男子選手'!A22</f>
        <v>8</v>
      </c>
      <c r="B9" s="6">
        <f t="shared" si="0"/>
      </c>
      <c r="C9" s="6">
        <f>IF('男子選手'!C22="","",'男子選手'!C22)</f>
      </c>
      <c r="D9" s="6">
        <f>IF('男子選手'!D22="","",'男子選手'!D22)</f>
      </c>
      <c r="E9" s="6">
        <f>IF('男子選手'!E22="","",'男子選手'!E22)</f>
      </c>
      <c r="F9" s="6">
        <f>IF('男子選手'!F22="","",'男子選手'!F22)</f>
      </c>
      <c r="G9" s="6">
        <f>IF('男子選手'!G22="","",'男子選手'!G22)</f>
      </c>
      <c r="H9" s="6">
        <f>IF('男子選手'!H22="","",'男子選手'!H22)</f>
      </c>
      <c r="I9" s="6">
        <f t="shared" si="1"/>
      </c>
      <c r="J9" s="7">
        <f t="shared" si="2"/>
      </c>
      <c r="K9" s="6">
        <f t="shared" si="3"/>
      </c>
      <c r="L9" s="6">
        <f t="shared" si="4"/>
      </c>
      <c r="M9" s="6">
        <f>IF(C9="","",IF(LEN('男子選手'!$M$4)=1,"47100"&amp;'男子選手'!$M$4,"4710"&amp;'男子選手'!$M$4))</f>
      </c>
      <c r="N9" s="6">
        <f>IF(M9="","",VLOOKUP('男子選手'!$M$4,'男子選手'!$S$68:$T$134,2,FALSE))</f>
      </c>
      <c r="O9" s="6">
        <f>IF('男子選手'!I22="","",'男子選手'!I22)</f>
      </c>
      <c r="P9" s="6">
        <f>IF(O9="","",VLOOKUP(O9,code!$A$2:$C$21,3,FALSE))</f>
      </c>
      <c r="Q9" s="6">
        <f>IF('男子選手'!J22="","",'男子選手'!J22)</f>
      </c>
      <c r="R9" s="6">
        <f>IF(Q9="","",VLOOKUP(Q9,code!$A$2:$C$21,3,FALSE))</f>
      </c>
      <c r="S9" s="6">
        <f>IF('男子選手'!K22="","",'男子選手'!K22)</f>
      </c>
      <c r="T9" s="6">
        <f>IF(S9="","",VLOOKUP(S9,code!$A$2:$C$21,3,FALSE))</f>
      </c>
      <c r="U9" s="6">
        <f>IF('男子選手'!L22="","",'男子選手'!L22)</f>
      </c>
      <c r="V9" s="6">
        <f>IF('男子選手'!M22="","",'男子選手'!M22)</f>
      </c>
      <c r="W9" s="6">
        <f t="shared" si="5"/>
      </c>
    </row>
    <row r="10" spans="1:23" ht="13.5">
      <c r="A10" s="6">
        <f>'男子選手'!A23</f>
        <v>9</v>
      </c>
      <c r="B10" s="6">
        <f t="shared" si="0"/>
      </c>
      <c r="C10" s="6">
        <f>IF('男子選手'!C23="","",'男子選手'!C23)</f>
      </c>
      <c r="D10" s="6">
        <f>IF('男子選手'!D23="","",'男子選手'!D23)</f>
      </c>
      <c r="E10" s="6">
        <f>IF('男子選手'!E23="","",'男子選手'!E23)</f>
      </c>
      <c r="F10" s="6">
        <f>IF('男子選手'!F23="","",'男子選手'!F23)</f>
      </c>
      <c r="G10" s="6">
        <f>IF('男子選手'!G23="","",'男子選手'!G23)</f>
      </c>
      <c r="H10" s="6">
        <f>IF('男子選手'!H23="","",'男子選手'!H23)</f>
      </c>
      <c r="I10" s="6">
        <f t="shared" si="1"/>
      </c>
      <c r="J10" s="7">
        <f t="shared" si="2"/>
      </c>
      <c r="K10" s="6">
        <f t="shared" si="3"/>
      </c>
      <c r="L10" s="6">
        <f t="shared" si="4"/>
      </c>
      <c r="M10" s="6">
        <f>IF(C10="","",IF(LEN('男子選手'!$M$4)=1,"47100"&amp;'男子選手'!$M$4,"4710"&amp;'男子選手'!$M$4))</f>
      </c>
      <c r="N10" s="6">
        <f>IF(M10="","",VLOOKUP('男子選手'!$M$4,'男子選手'!$S$68:$T$134,2,FALSE))</f>
      </c>
      <c r="O10" s="6">
        <f>IF('男子選手'!I23="","",'男子選手'!I23)</f>
      </c>
      <c r="P10" s="6">
        <f>IF(O10="","",VLOOKUP(O10,code!$A$2:$C$21,3,FALSE))</f>
      </c>
      <c r="Q10" s="6">
        <f>IF('男子選手'!J23="","",'男子選手'!J23)</f>
      </c>
      <c r="R10" s="6">
        <f>IF(Q10="","",VLOOKUP(Q10,code!$A$2:$C$21,3,FALSE))</f>
      </c>
      <c r="S10" s="6">
        <f>IF('男子選手'!K23="","",'男子選手'!K23)</f>
      </c>
      <c r="T10" s="6">
        <f>IF(S10="","",VLOOKUP(S10,code!$A$2:$C$21,3,FALSE))</f>
      </c>
      <c r="U10" s="6">
        <f>IF('男子選手'!L23="","",'男子選手'!L23)</f>
      </c>
      <c r="V10" s="6">
        <f>IF('男子選手'!M23="","",'男子選手'!M23)</f>
      </c>
      <c r="W10" s="6">
        <f t="shared" si="5"/>
      </c>
    </row>
    <row r="11" spans="1:23" ht="13.5">
      <c r="A11" s="6">
        <f>'男子選手'!A24</f>
        <v>10</v>
      </c>
      <c r="B11" s="6">
        <f t="shared" si="0"/>
      </c>
      <c r="C11" s="6">
        <f>IF('男子選手'!C24="","",'男子選手'!C24)</f>
      </c>
      <c r="D11" s="6">
        <f>IF('男子選手'!D24="","",'男子選手'!D24)</f>
      </c>
      <c r="E11" s="6">
        <f>IF('男子選手'!E24="","",'男子選手'!E24)</f>
      </c>
      <c r="F11" s="6">
        <f>IF('男子選手'!F24="","",'男子選手'!F24)</f>
      </c>
      <c r="G11" s="6">
        <f>IF('男子選手'!G24="","",'男子選手'!G24)</f>
      </c>
      <c r="H11" s="6">
        <f>IF('男子選手'!H24="","",'男子選手'!H24)</f>
      </c>
      <c r="I11" s="6">
        <f t="shared" si="1"/>
      </c>
      <c r="J11" s="7">
        <f t="shared" si="2"/>
      </c>
      <c r="K11" s="6">
        <f t="shared" si="3"/>
      </c>
      <c r="L11" s="6">
        <f t="shared" si="4"/>
      </c>
      <c r="M11" s="6">
        <f>IF(C11="","",IF(LEN('男子選手'!$M$4)=1,"47100"&amp;'男子選手'!$M$4,"4710"&amp;'男子選手'!$M$4))</f>
      </c>
      <c r="N11" s="6">
        <f>IF(M11="","",VLOOKUP('男子選手'!$M$4,'男子選手'!$S$68:$T$134,2,FALSE))</f>
      </c>
      <c r="O11" s="6">
        <f>IF('男子選手'!I24="","",'男子選手'!I24)</f>
      </c>
      <c r="P11" s="6">
        <f>IF(O11="","",VLOOKUP(O11,code!$A$2:$C$21,3,FALSE))</f>
      </c>
      <c r="Q11" s="6">
        <f>IF('男子選手'!J24="","",'男子選手'!J24)</f>
      </c>
      <c r="R11" s="6">
        <f>IF(Q11="","",VLOOKUP(Q11,code!$A$2:$C$21,3,FALSE))</f>
      </c>
      <c r="S11" s="6">
        <f>IF('男子選手'!K24="","",'男子選手'!K24)</f>
      </c>
      <c r="T11" s="6">
        <f>IF(S11="","",VLOOKUP(S11,code!$A$2:$C$21,3,FALSE))</f>
      </c>
      <c r="U11" s="6">
        <f>IF('男子選手'!L24="","",'男子選手'!L24)</f>
      </c>
      <c r="V11" s="6">
        <f>IF('男子選手'!M24="","",'男子選手'!M24)</f>
      </c>
      <c r="W11" s="6">
        <f t="shared" si="5"/>
      </c>
    </row>
    <row r="12" spans="1:23" ht="13.5">
      <c r="A12" s="6">
        <f>'男子選手'!A25</f>
        <v>11</v>
      </c>
      <c r="B12" s="6">
        <f t="shared" si="0"/>
      </c>
      <c r="C12" s="6">
        <f>IF('男子選手'!C25="","",'男子選手'!C25)</f>
      </c>
      <c r="D12" s="6">
        <f>IF('男子選手'!D25="","",'男子選手'!D25)</f>
      </c>
      <c r="E12" s="6">
        <f>IF('男子選手'!E25="","",'男子選手'!E25)</f>
      </c>
      <c r="F12" s="6">
        <f>IF('男子選手'!F25="","",'男子選手'!F25)</f>
      </c>
      <c r="G12" s="6">
        <f>IF('男子選手'!G25="","",'男子選手'!G25)</f>
      </c>
      <c r="H12" s="6">
        <f>IF('男子選手'!H25="","",'男子選手'!H25)</f>
      </c>
      <c r="I12" s="6">
        <f t="shared" si="1"/>
      </c>
      <c r="J12" s="7">
        <f t="shared" si="2"/>
      </c>
      <c r="K12" s="6">
        <f t="shared" si="3"/>
      </c>
      <c r="L12" s="6">
        <f t="shared" si="4"/>
      </c>
      <c r="M12" s="6">
        <f>IF(C12="","",IF(LEN('男子選手'!$M$4)=1,"47100"&amp;'男子選手'!$M$4,"4710"&amp;'男子選手'!$M$4))</f>
      </c>
      <c r="N12" s="6">
        <f>IF(M12="","",VLOOKUP('男子選手'!$M$4,'男子選手'!$S$68:$T$134,2,FALSE))</f>
      </c>
      <c r="O12" s="6">
        <f>IF('男子選手'!I25="","",'男子選手'!I25)</f>
      </c>
      <c r="P12" s="6">
        <f>IF(O12="","",VLOOKUP(O12,code!$A$2:$C$21,3,FALSE))</f>
      </c>
      <c r="Q12" s="6">
        <f>IF('男子選手'!J25="","",'男子選手'!J25)</f>
      </c>
      <c r="R12" s="6">
        <f>IF(Q12="","",VLOOKUP(Q12,code!$A$2:$C$21,3,FALSE))</f>
      </c>
      <c r="S12" s="6">
        <f>IF('男子選手'!K25="","",'男子選手'!K25)</f>
      </c>
      <c r="T12" s="6">
        <f>IF(S12="","",VLOOKUP(S12,code!$A$2:$C$21,3,FALSE))</f>
      </c>
      <c r="U12" s="6">
        <f>IF('男子選手'!L25="","",'男子選手'!L25)</f>
      </c>
      <c r="V12" s="6">
        <f>IF('男子選手'!M25="","",'男子選手'!M25)</f>
      </c>
      <c r="W12" s="6">
        <f t="shared" si="5"/>
      </c>
    </row>
    <row r="13" spans="1:23" ht="13.5">
      <c r="A13" s="6">
        <f>'男子選手'!A26</f>
        <v>12</v>
      </c>
      <c r="B13" s="6">
        <f t="shared" si="0"/>
      </c>
      <c r="C13" s="6">
        <f>IF('男子選手'!C26="","",'男子選手'!C26)</f>
      </c>
      <c r="D13" s="6">
        <f>IF('男子選手'!D26="","",'男子選手'!D26)</f>
      </c>
      <c r="E13" s="6">
        <f>IF('男子選手'!E26="","",'男子選手'!E26)</f>
      </c>
      <c r="F13" s="6">
        <f>IF('男子選手'!F26="","",'男子選手'!F26)</f>
      </c>
      <c r="G13" s="6">
        <f>IF('男子選手'!G26="","",'男子選手'!G26)</f>
      </c>
      <c r="H13" s="6">
        <f>IF('男子選手'!H26="","",'男子選手'!H26)</f>
      </c>
      <c r="I13" s="6">
        <f t="shared" si="1"/>
      </c>
      <c r="J13" s="7">
        <f t="shared" si="2"/>
      </c>
      <c r="K13" s="6">
        <f t="shared" si="3"/>
      </c>
      <c r="L13" s="6">
        <f t="shared" si="4"/>
      </c>
      <c r="M13" s="6">
        <f>IF(C13="","",IF(LEN('男子選手'!$M$4)=1,"47100"&amp;'男子選手'!$M$4,"4710"&amp;'男子選手'!$M$4))</f>
      </c>
      <c r="N13" s="6">
        <f>IF(M13="","",VLOOKUP('男子選手'!$M$4,'男子選手'!$S$68:$T$134,2,FALSE))</f>
      </c>
      <c r="O13" s="6">
        <f>IF('男子選手'!I26="","",'男子選手'!I26)</f>
      </c>
      <c r="P13" s="6">
        <f>IF(O13="","",VLOOKUP(O13,code!$A$2:$C$21,3,FALSE))</f>
      </c>
      <c r="Q13" s="6">
        <f>IF('男子選手'!J26="","",'男子選手'!J26)</f>
      </c>
      <c r="R13" s="6">
        <f>IF(Q13="","",VLOOKUP(Q13,code!$A$2:$C$21,3,FALSE))</f>
      </c>
      <c r="S13" s="6">
        <f>IF('男子選手'!K26="","",'男子選手'!K26)</f>
      </c>
      <c r="T13" s="6">
        <f>IF(S13="","",VLOOKUP(S13,code!$A$2:$C$21,3,FALSE))</f>
      </c>
      <c r="U13" s="6">
        <f>IF('男子選手'!L26="","",'男子選手'!L26)</f>
      </c>
      <c r="V13" s="6">
        <f>IF('男子選手'!M26="","",'男子選手'!M26)</f>
      </c>
      <c r="W13" s="6">
        <f t="shared" si="5"/>
      </c>
    </row>
    <row r="14" spans="1:23" ht="13.5">
      <c r="A14" s="6">
        <f>'男子選手'!A27</f>
        <v>13</v>
      </c>
      <c r="B14" s="6">
        <f t="shared" si="0"/>
      </c>
      <c r="C14" s="6">
        <f>IF('男子選手'!C27="","",'男子選手'!C27)</f>
      </c>
      <c r="D14" s="6">
        <f>IF('男子選手'!D27="","",'男子選手'!D27)</f>
      </c>
      <c r="E14" s="6">
        <f>IF('男子選手'!E27="","",'男子選手'!E27)</f>
      </c>
      <c r="F14" s="6">
        <f>IF('男子選手'!F27="","",'男子選手'!F27)</f>
      </c>
      <c r="G14" s="6">
        <f>IF('男子選手'!G27="","",'男子選手'!G27)</f>
      </c>
      <c r="H14" s="6">
        <f>IF('男子選手'!H27="","",'男子選手'!H27)</f>
      </c>
      <c r="I14" s="6">
        <f t="shared" si="1"/>
      </c>
      <c r="J14" s="7">
        <f t="shared" si="2"/>
      </c>
      <c r="K14" s="6">
        <f t="shared" si="3"/>
      </c>
      <c r="L14" s="6">
        <f t="shared" si="4"/>
      </c>
      <c r="M14" s="6">
        <f>IF(C14="","",IF(LEN('男子選手'!$M$4)=1,"47100"&amp;'男子選手'!$M$4,"4710"&amp;'男子選手'!$M$4))</f>
      </c>
      <c r="N14" s="6">
        <f>IF(M14="","",VLOOKUP('男子選手'!$M$4,'男子選手'!$S$68:$T$134,2,FALSE))</f>
      </c>
      <c r="O14" s="6">
        <f>IF('男子選手'!I27="","",'男子選手'!I27)</f>
      </c>
      <c r="P14" s="6">
        <f>IF(O14="","",VLOOKUP(O14,code!$A$2:$C$21,3,FALSE))</f>
      </c>
      <c r="Q14" s="6">
        <f>IF('男子選手'!J27="","",'男子選手'!J27)</f>
      </c>
      <c r="R14" s="6">
        <f>IF(Q14="","",VLOOKUP(Q14,code!$A$2:$C$21,3,FALSE))</f>
      </c>
      <c r="S14" s="6">
        <f>IF('男子選手'!K27="","",'男子選手'!K27)</f>
      </c>
      <c r="T14" s="6">
        <f>IF(S14="","",VLOOKUP(S14,code!$A$2:$C$21,3,FALSE))</f>
      </c>
      <c r="U14" s="6">
        <f>IF('男子選手'!L27="","",'男子選手'!L27)</f>
      </c>
      <c r="V14" s="6">
        <f>IF('男子選手'!M27="","",'男子選手'!M27)</f>
      </c>
      <c r="W14" s="6">
        <f t="shared" si="5"/>
      </c>
    </row>
    <row r="15" spans="1:23" ht="13.5">
      <c r="A15" s="6">
        <f>'男子選手'!A28</f>
        <v>14</v>
      </c>
      <c r="B15" s="6">
        <f t="shared" si="0"/>
      </c>
      <c r="C15" s="6">
        <f>IF('男子選手'!C28="","",'男子選手'!C28)</f>
      </c>
      <c r="D15" s="6">
        <f>IF('男子選手'!D28="","",'男子選手'!D28)</f>
      </c>
      <c r="E15" s="6">
        <f>IF('男子選手'!E28="","",'男子選手'!E28)</f>
      </c>
      <c r="F15" s="6">
        <f>IF('男子選手'!F28="","",'男子選手'!F28)</f>
      </c>
      <c r="G15" s="6">
        <f>IF('男子選手'!G28="","",'男子選手'!G28)</f>
      </c>
      <c r="H15" s="6">
        <f>IF('男子選手'!H28="","",'男子選手'!H28)</f>
      </c>
      <c r="I15" s="6">
        <f t="shared" si="1"/>
      </c>
      <c r="J15" s="7">
        <f t="shared" si="2"/>
      </c>
      <c r="K15" s="6">
        <f t="shared" si="3"/>
      </c>
      <c r="L15" s="6">
        <f t="shared" si="4"/>
      </c>
      <c r="M15" s="6">
        <f>IF(C15="","",IF(LEN('男子選手'!$M$4)=1,"47100"&amp;'男子選手'!$M$4,"4710"&amp;'男子選手'!$M$4))</f>
      </c>
      <c r="N15" s="6">
        <f>IF(M15="","",VLOOKUP('男子選手'!$M$4,'男子選手'!$S$68:$T$134,2,FALSE))</f>
      </c>
      <c r="O15" s="6">
        <f>IF('男子選手'!I28="","",'男子選手'!I28)</f>
      </c>
      <c r="P15" s="6">
        <f>IF(O15="","",VLOOKUP(O15,code!$A$2:$C$21,3,FALSE))</f>
      </c>
      <c r="Q15" s="6">
        <f>IF('男子選手'!J28="","",'男子選手'!J28)</f>
      </c>
      <c r="R15" s="6">
        <f>IF(Q15="","",VLOOKUP(Q15,code!$A$2:$C$21,3,FALSE))</f>
      </c>
      <c r="S15" s="6">
        <f>IF('男子選手'!K28="","",'男子選手'!K28)</f>
      </c>
      <c r="T15" s="6">
        <f>IF(S15="","",VLOOKUP(S15,code!$A$2:$C$21,3,FALSE))</f>
      </c>
      <c r="U15" s="6">
        <f>IF('男子選手'!L28="","",'男子選手'!L28)</f>
      </c>
      <c r="V15" s="6">
        <f>IF('男子選手'!M28="","",'男子選手'!M28)</f>
      </c>
      <c r="W15" s="6">
        <f t="shared" si="5"/>
      </c>
    </row>
    <row r="16" spans="1:23" ht="13.5">
      <c r="A16" s="6">
        <f>'男子選手'!A29</f>
        <v>15</v>
      </c>
      <c r="B16" s="6">
        <f t="shared" si="0"/>
      </c>
      <c r="C16" s="6">
        <f>IF('男子選手'!C29="","",'男子選手'!C29)</f>
      </c>
      <c r="D16" s="6">
        <f>IF('男子選手'!D29="","",'男子選手'!D29)</f>
      </c>
      <c r="E16" s="6">
        <f>IF('男子選手'!E29="","",'男子選手'!E29)</f>
      </c>
      <c r="F16" s="6">
        <f>IF('男子選手'!F29="","",'男子選手'!F29)</f>
      </c>
      <c r="G16" s="6">
        <f>IF('男子選手'!G29="","",'男子選手'!G29)</f>
      </c>
      <c r="H16" s="6">
        <f>IF('男子選手'!H29="","",'男子選手'!H29)</f>
      </c>
      <c r="I16" s="6">
        <f t="shared" si="1"/>
      </c>
      <c r="J16" s="7">
        <f t="shared" si="2"/>
      </c>
      <c r="K16" s="6">
        <f t="shared" si="3"/>
      </c>
      <c r="L16" s="6">
        <f t="shared" si="4"/>
      </c>
      <c r="M16" s="6">
        <f>IF(C16="","",IF(LEN('男子選手'!$M$4)=1,"47100"&amp;'男子選手'!$M$4,"4710"&amp;'男子選手'!$M$4))</f>
      </c>
      <c r="N16" s="6">
        <f>IF(M16="","",VLOOKUP('男子選手'!$M$4,'男子選手'!$S$68:$T$134,2,FALSE))</f>
      </c>
      <c r="O16" s="6">
        <f>IF('男子選手'!I29="","",'男子選手'!I29)</f>
      </c>
      <c r="P16" s="6">
        <f>IF(O16="","",VLOOKUP(O16,code!$A$2:$C$21,3,FALSE))</f>
      </c>
      <c r="Q16" s="6">
        <f>IF('男子選手'!J29="","",'男子選手'!J29)</f>
      </c>
      <c r="R16" s="6">
        <f>IF(Q16="","",VLOOKUP(Q16,code!$A$2:$C$21,3,FALSE))</f>
      </c>
      <c r="S16" s="6">
        <f>IF('男子選手'!K29="","",'男子選手'!K29)</f>
      </c>
      <c r="T16" s="6">
        <f>IF(S16="","",VLOOKUP(S16,code!$A$2:$C$21,3,FALSE))</f>
      </c>
      <c r="U16" s="6">
        <f>IF('男子選手'!L29="","",'男子選手'!L29)</f>
      </c>
      <c r="V16" s="6">
        <f>IF('男子選手'!M29="","",'男子選手'!M29)</f>
      </c>
      <c r="W16" s="6">
        <f t="shared" si="5"/>
      </c>
    </row>
    <row r="17" spans="1:23" ht="13.5">
      <c r="A17" s="6">
        <f>'男子選手'!A30</f>
        <v>16</v>
      </c>
      <c r="B17" s="6">
        <f t="shared" si="0"/>
      </c>
      <c r="C17" s="6">
        <f>IF('男子選手'!C30="","",'男子選手'!C30)</f>
      </c>
      <c r="D17" s="6">
        <f>IF('男子選手'!D30="","",'男子選手'!D30)</f>
      </c>
      <c r="E17" s="6">
        <f>IF('男子選手'!E30="","",'男子選手'!E30)</f>
      </c>
      <c r="F17" s="6">
        <f>IF('男子選手'!F30="","",'男子選手'!F30)</f>
      </c>
      <c r="G17" s="6">
        <f>IF('男子選手'!G30="","",'男子選手'!G30)</f>
      </c>
      <c r="H17" s="6">
        <f>IF('男子選手'!H30="","",'男子選手'!H30)</f>
      </c>
      <c r="I17" s="6">
        <f t="shared" si="1"/>
      </c>
      <c r="J17" s="7">
        <f t="shared" si="2"/>
      </c>
      <c r="K17" s="6">
        <f t="shared" si="3"/>
      </c>
      <c r="L17" s="6">
        <f t="shared" si="4"/>
      </c>
      <c r="M17" s="6">
        <f>IF(C17="","",IF(LEN('男子選手'!$M$4)=1,"47100"&amp;'男子選手'!$M$4,"4710"&amp;'男子選手'!$M$4))</f>
      </c>
      <c r="N17" s="6">
        <f>IF(M17="","",VLOOKUP('男子選手'!$M$4,'男子選手'!$S$68:$T$134,2,FALSE))</f>
      </c>
      <c r="O17" s="6">
        <f>IF('男子選手'!I30="","",'男子選手'!I30)</f>
      </c>
      <c r="P17" s="6">
        <f>IF(O17="","",VLOOKUP(O17,code!$A$2:$C$21,3,FALSE))</f>
      </c>
      <c r="Q17" s="6">
        <f>IF('男子選手'!J30="","",'男子選手'!J30)</f>
      </c>
      <c r="R17" s="6">
        <f>IF(Q17="","",VLOOKUP(Q17,code!$A$2:$C$21,3,FALSE))</f>
      </c>
      <c r="S17" s="6">
        <f>IF('男子選手'!K30="","",'男子選手'!K30)</f>
      </c>
      <c r="T17" s="6">
        <f>IF(S17="","",VLOOKUP(S17,code!$A$2:$C$21,3,FALSE))</f>
      </c>
      <c r="U17" s="6">
        <f>IF('男子選手'!L30="","",'男子選手'!L30)</f>
      </c>
      <c r="V17" s="6">
        <f>IF('男子選手'!M30="","",'男子選手'!M30)</f>
      </c>
      <c r="W17" s="6">
        <f t="shared" si="5"/>
      </c>
    </row>
    <row r="18" spans="1:23" ht="13.5">
      <c r="A18" s="6">
        <f>'男子選手'!A31</f>
        <v>17</v>
      </c>
      <c r="B18" s="6">
        <f t="shared" si="0"/>
      </c>
      <c r="C18" s="6">
        <f>IF('男子選手'!C31="","",'男子選手'!C31)</f>
      </c>
      <c r="D18" s="6">
        <f>IF('男子選手'!D31="","",'男子選手'!D31)</f>
      </c>
      <c r="E18" s="6">
        <f>IF('男子選手'!E31="","",'男子選手'!E31)</f>
      </c>
      <c r="F18" s="6">
        <f>IF('男子選手'!F31="","",'男子選手'!F31)</f>
      </c>
      <c r="G18" s="6">
        <f>IF('男子選手'!G31="","",'男子選手'!G31)</f>
      </c>
      <c r="H18" s="6">
        <f>IF('男子選手'!H31="","",'男子選手'!H31)</f>
      </c>
      <c r="I18" s="6">
        <f t="shared" si="1"/>
      </c>
      <c r="J18" s="7">
        <f t="shared" si="2"/>
      </c>
      <c r="K18" s="6">
        <f t="shared" si="3"/>
      </c>
      <c r="L18" s="6">
        <f t="shared" si="4"/>
      </c>
      <c r="M18" s="6">
        <f>IF(C18="","",IF(LEN('男子選手'!$M$4)=1,"47100"&amp;'男子選手'!$M$4,"4710"&amp;'男子選手'!$M$4))</f>
      </c>
      <c r="N18" s="6">
        <f>IF(M18="","",VLOOKUP('男子選手'!$M$4,'男子選手'!$S$68:$T$134,2,FALSE))</f>
      </c>
      <c r="O18" s="6">
        <f>IF('男子選手'!I31="","",'男子選手'!I31)</f>
      </c>
      <c r="P18" s="6">
        <f>IF(O18="","",VLOOKUP(O18,code!$A$2:$C$21,3,FALSE))</f>
      </c>
      <c r="Q18" s="6">
        <f>IF('男子選手'!J31="","",'男子選手'!J31)</f>
      </c>
      <c r="R18" s="6">
        <f>IF(Q18="","",VLOOKUP(Q18,code!$A$2:$C$21,3,FALSE))</f>
      </c>
      <c r="S18" s="6">
        <f>IF('男子選手'!K31="","",'男子選手'!K31)</f>
      </c>
      <c r="T18" s="6">
        <f>IF(S18="","",VLOOKUP(S18,code!$A$2:$C$21,3,FALSE))</f>
      </c>
      <c r="U18" s="6">
        <f>IF('男子選手'!L31="","",'男子選手'!L31)</f>
      </c>
      <c r="V18" s="6">
        <f>IF('男子選手'!M31="","",'男子選手'!M31)</f>
      </c>
      <c r="W18" s="6">
        <f t="shared" si="5"/>
      </c>
    </row>
    <row r="19" spans="1:23" ht="13.5">
      <c r="A19" s="6">
        <f>'男子選手'!A32</f>
        <v>18</v>
      </c>
      <c r="B19" s="6">
        <f t="shared" si="0"/>
      </c>
      <c r="C19" s="6">
        <f>IF('男子選手'!C32="","",'男子選手'!C32)</f>
      </c>
      <c r="D19" s="6">
        <f>IF('男子選手'!D32="","",'男子選手'!D32)</f>
      </c>
      <c r="E19" s="6">
        <f>IF('男子選手'!E32="","",'男子選手'!E32)</f>
      </c>
      <c r="F19" s="6">
        <f>IF('男子選手'!F32="","",'男子選手'!F32)</f>
      </c>
      <c r="G19" s="6">
        <f>IF('男子選手'!G32="","",'男子選手'!G32)</f>
      </c>
      <c r="H19" s="6">
        <f>IF('男子選手'!H32="","",'男子選手'!H32)</f>
      </c>
      <c r="I19" s="6">
        <f t="shared" si="1"/>
      </c>
      <c r="J19" s="7">
        <f t="shared" si="2"/>
      </c>
      <c r="K19" s="6">
        <f t="shared" si="3"/>
      </c>
      <c r="L19" s="6">
        <f t="shared" si="4"/>
      </c>
      <c r="M19" s="6">
        <f>IF(C19="","",IF(LEN('男子選手'!$M$4)=1,"47100"&amp;'男子選手'!$M$4,"4710"&amp;'男子選手'!$M$4))</f>
      </c>
      <c r="N19" s="6">
        <f>IF(M19="","",VLOOKUP('男子選手'!$M$4,'男子選手'!$S$68:$T$134,2,FALSE))</f>
      </c>
      <c r="O19" s="6">
        <f>IF('男子選手'!I32="","",'男子選手'!I32)</f>
      </c>
      <c r="P19" s="6">
        <f>IF(O19="","",VLOOKUP(O19,code!$A$2:$C$21,3,FALSE))</f>
      </c>
      <c r="Q19" s="6">
        <f>IF('男子選手'!J32="","",'男子選手'!J32)</f>
      </c>
      <c r="R19" s="6">
        <f>IF(Q19="","",VLOOKUP(Q19,code!$A$2:$C$21,3,FALSE))</f>
      </c>
      <c r="S19" s="6">
        <f>IF('男子選手'!K32="","",'男子選手'!K32)</f>
      </c>
      <c r="T19" s="6">
        <f>IF(S19="","",VLOOKUP(S19,code!$A$2:$C$21,3,FALSE))</f>
      </c>
      <c r="U19" s="6">
        <f>IF('男子選手'!L32="","",'男子選手'!L32)</f>
      </c>
      <c r="V19" s="6">
        <f>IF('男子選手'!M32="","",'男子選手'!M32)</f>
      </c>
      <c r="W19" s="6">
        <f t="shared" si="5"/>
      </c>
    </row>
    <row r="20" spans="1:23" ht="13.5">
      <c r="A20" s="6">
        <f>'男子選手'!A33</f>
        <v>19</v>
      </c>
      <c r="B20" s="6">
        <f t="shared" si="0"/>
      </c>
      <c r="C20" s="6">
        <f>IF('男子選手'!C33="","",'男子選手'!C33)</f>
      </c>
      <c r="D20" s="6">
        <f>IF('男子選手'!D33="","",'男子選手'!D33)</f>
      </c>
      <c r="E20" s="6">
        <f>IF('男子選手'!E33="","",'男子選手'!E33)</f>
      </c>
      <c r="F20" s="6">
        <f>IF('男子選手'!F33="","",'男子選手'!F33)</f>
      </c>
      <c r="G20" s="6">
        <f>IF('男子選手'!G33="","",'男子選手'!G33)</f>
      </c>
      <c r="H20" s="6">
        <f>IF('男子選手'!H33="","",'男子選手'!H33)</f>
      </c>
      <c r="I20" s="6">
        <f t="shared" si="1"/>
      </c>
      <c r="J20" s="7">
        <f t="shared" si="2"/>
      </c>
      <c r="K20" s="6">
        <f t="shared" si="3"/>
      </c>
      <c r="L20" s="6">
        <f t="shared" si="4"/>
      </c>
      <c r="M20" s="6">
        <f>IF(C20="","",IF(LEN('男子選手'!$M$4)=1,"47100"&amp;'男子選手'!$M$4,"4710"&amp;'男子選手'!$M$4))</f>
      </c>
      <c r="N20" s="6">
        <f>IF(M20="","",VLOOKUP('男子選手'!$M$4,'男子選手'!$S$68:$T$134,2,FALSE))</f>
      </c>
      <c r="O20" s="6">
        <f>IF('男子選手'!I33="","",'男子選手'!I33)</f>
      </c>
      <c r="P20" s="6">
        <f>IF(O20="","",VLOOKUP(O20,code!$A$2:$C$21,3,FALSE))</f>
      </c>
      <c r="Q20" s="6">
        <f>IF('男子選手'!J33="","",'男子選手'!J33)</f>
      </c>
      <c r="R20" s="6">
        <f>IF(Q20="","",VLOOKUP(Q20,code!$A$2:$C$21,3,FALSE))</f>
      </c>
      <c r="S20" s="6">
        <f>IF('男子選手'!K33="","",'男子選手'!K33)</f>
      </c>
      <c r="T20" s="6">
        <f>IF(S20="","",VLOOKUP(S20,code!$A$2:$C$21,3,FALSE))</f>
      </c>
      <c r="U20" s="6">
        <f>IF('男子選手'!L33="","",'男子選手'!L33)</f>
      </c>
      <c r="V20" s="6">
        <f>IF('男子選手'!M33="","",'男子選手'!M33)</f>
      </c>
      <c r="W20" s="6">
        <f t="shared" si="5"/>
      </c>
    </row>
    <row r="21" spans="1:23" ht="13.5">
      <c r="A21" s="6">
        <f>'男子選手'!A34</f>
        <v>20</v>
      </c>
      <c r="B21" s="6">
        <f t="shared" si="0"/>
      </c>
      <c r="C21" s="6">
        <f>IF('男子選手'!C34="","",'男子選手'!C34)</f>
      </c>
      <c r="D21" s="6">
        <f>IF('男子選手'!D34="","",'男子選手'!D34)</f>
      </c>
      <c r="E21" s="6">
        <f>IF('男子選手'!E34="","",'男子選手'!E34)</f>
      </c>
      <c r="F21" s="6">
        <f>IF('男子選手'!F34="","",'男子選手'!F34)</f>
      </c>
      <c r="G21" s="6">
        <f>IF('男子選手'!G34="","",'男子選手'!G34)</f>
      </c>
      <c r="H21" s="6">
        <f>IF('男子選手'!H34="","",'男子選手'!H34)</f>
      </c>
      <c r="I21" s="6">
        <f t="shared" si="1"/>
      </c>
      <c r="J21" s="7">
        <f t="shared" si="2"/>
      </c>
      <c r="K21" s="6">
        <f t="shared" si="3"/>
      </c>
      <c r="L21" s="6">
        <f t="shared" si="4"/>
      </c>
      <c r="M21" s="6">
        <f>IF(C21="","",IF(LEN('男子選手'!$M$4)=1,"47100"&amp;'男子選手'!$M$4,"4710"&amp;'男子選手'!$M$4))</f>
      </c>
      <c r="N21" s="6">
        <f>IF(M21="","",VLOOKUP('男子選手'!$M$4,'男子選手'!$S$68:$T$134,2,FALSE))</f>
      </c>
      <c r="O21" s="6">
        <f>IF('男子選手'!I34="","",'男子選手'!I34)</f>
      </c>
      <c r="P21" s="6">
        <f>IF(O21="","",VLOOKUP(O21,code!$A$2:$C$21,3,FALSE))</f>
      </c>
      <c r="Q21" s="6">
        <f>IF('男子選手'!J34="","",'男子選手'!J34)</f>
      </c>
      <c r="R21" s="6">
        <f>IF(Q21="","",VLOOKUP(Q21,code!$A$2:$C$21,3,FALSE))</f>
      </c>
      <c r="S21" s="6">
        <f>IF('男子選手'!K34="","",'男子選手'!K34)</f>
      </c>
      <c r="T21" s="6">
        <f>IF(S21="","",VLOOKUP(S21,code!$A$2:$C$21,3,FALSE))</f>
      </c>
      <c r="U21" s="6">
        <f>IF('男子選手'!L34="","",'男子選手'!L34)</f>
      </c>
      <c r="V21" s="6">
        <f>IF('男子選手'!M34="","",'男子選手'!M34)</f>
      </c>
      <c r="W21" s="6">
        <f t="shared" si="5"/>
      </c>
    </row>
    <row r="22" spans="1:23" ht="13.5">
      <c r="A22" s="6">
        <f>'男子選手'!A35</f>
        <v>21</v>
      </c>
      <c r="B22" s="6">
        <f t="shared" si="0"/>
      </c>
      <c r="C22" s="6">
        <f>IF('男子選手'!C35="","",'男子選手'!C35)</f>
      </c>
      <c r="D22" s="6">
        <f>IF('男子選手'!D35="","",'男子選手'!D35)</f>
      </c>
      <c r="E22" s="6">
        <f>IF('男子選手'!E35="","",'男子選手'!E35)</f>
      </c>
      <c r="F22" s="6">
        <f>IF('男子選手'!F35="","",'男子選手'!F35)</f>
      </c>
      <c r="G22" s="6">
        <f>IF('男子選手'!G35="","",'男子選手'!G35)</f>
      </c>
      <c r="H22" s="6">
        <f>IF('男子選手'!H35="","",'男子選手'!H35)</f>
      </c>
      <c r="I22" s="6">
        <f t="shared" si="1"/>
      </c>
      <c r="J22" s="7">
        <f t="shared" si="2"/>
      </c>
      <c r="K22" s="6">
        <f t="shared" si="3"/>
      </c>
      <c r="L22" s="6">
        <f t="shared" si="4"/>
      </c>
      <c r="M22" s="6">
        <f>IF(C22="","",IF(LEN('男子選手'!$M$4)=1,"47100"&amp;'男子選手'!$M$4,"4710"&amp;'男子選手'!$M$4))</f>
      </c>
      <c r="N22" s="6">
        <f>IF(M22="","",VLOOKUP('男子選手'!$M$4,'男子選手'!$S$68:$T$134,2,FALSE))</f>
      </c>
      <c r="O22" s="6">
        <f>IF('男子選手'!I35="","",'男子選手'!I35)</f>
      </c>
      <c r="P22" s="6">
        <f>IF(O22="","",VLOOKUP(O22,code!$A$2:$C$21,3,FALSE))</f>
      </c>
      <c r="Q22" s="6">
        <f>IF('男子選手'!J35="","",'男子選手'!J35)</f>
      </c>
      <c r="R22" s="6">
        <f>IF(Q22="","",VLOOKUP(Q22,code!$A$2:$C$21,3,FALSE))</f>
      </c>
      <c r="S22" s="6">
        <f>IF('男子選手'!K35="","",'男子選手'!K35)</f>
      </c>
      <c r="T22" s="6">
        <f>IF(S22="","",VLOOKUP(S22,code!$A$2:$C$21,3,FALSE))</f>
      </c>
      <c r="U22" s="6">
        <f>IF('男子選手'!L35="","",'男子選手'!L35)</f>
      </c>
      <c r="V22" s="6">
        <f>IF('男子選手'!M35="","",'男子選手'!M35)</f>
      </c>
      <c r="W22" s="6">
        <f t="shared" si="5"/>
      </c>
    </row>
    <row r="23" spans="1:23" ht="13.5">
      <c r="A23" s="6">
        <f>'男子選手'!A36</f>
        <v>22</v>
      </c>
      <c r="B23" s="6">
        <f t="shared" si="0"/>
      </c>
      <c r="C23" s="6">
        <f>IF('男子選手'!C36="","",'男子選手'!C36)</f>
      </c>
      <c r="D23" s="6">
        <f>IF('男子選手'!D36="","",'男子選手'!D36)</f>
      </c>
      <c r="E23" s="6">
        <f>IF('男子選手'!E36="","",'男子選手'!E36)</f>
      </c>
      <c r="F23" s="6">
        <f>IF('男子選手'!F36="","",'男子選手'!F36)</f>
      </c>
      <c r="G23" s="6">
        <f>IF('男子選手'!G36="","",'男子選手'!G36)</f>
      </c>
      <c r="H23" s="6">
        <f>IF('男子選手'!H36="","",'男子選手'!H36)</f>
      </c>
      <c r="I23" s="6">
        <f t="shared" si="1"/>
      </c>
      <c r="J23" s="7">
        <f t="shared" si="2"/>
      </c>
      <c r="K23" s="6">
        <f t="shared" si="3"/>
      </c>
      <c r="L23" s="6">
        <f t="shared" si="4"/>
      </c>
      <c r="M23" s="6">
        <f>IF(C23="","",IF(LEN('男子選手'!$M$4)=1,"47100"&amp;'男子選手'!$M$4,"4710"&amp;'男子選手'!$M$4))</f>
      </c>
      <c r="N23" s="6">
        <f>IF(M23="","",VLOOKUP('男子選手'!$M$4,'男子選手'!$S$68:$T$134,2,FALSE))</f>
      </c>
      <c r="O23" s="6">
        <f>IF('男子選手'!I36="","",'男子選手'!I36)</f>
      </c>
      <c r="P23" s="6">
        <f>IF(O23="","",VLOOKUP(O23,code!$A$2:$C$21,3,FALSE))</f>
      </c>
      <c r="Q23" s="6">
        <f>IF('男子選手'!J36="","",'男子選手'!J36)</f>
      </c>
      <c r="R23" s="6">
        <f>IF(Q23="","",VLOOKUP(Q23,code!$A$2:$C$21,3,FALSE))</f>
      </c>
      <c r="S23" s="6">
        <f>IF('男子選手'!K36="","",'男子選手'!K36)</f>
      </c>
      <c r="T23" s="6">
        <f>IF(S23="","",VLOOKUP(S23,code!$A$2:$C$21,3,FALSE))</f>
      </c>
      <c r="U23" s="6">
        <f>IF('男子選手'!L36="","",'男子選手'!L36)</f>
      </c>
      <c r="V23" s="6">
        <f>IF('男子選手'!M36="","",'男子選手'!M36)</f>
      </c>
      <c r="W23" s="6">
        <f t="shared" si="5"/>
      </c>
    </row>
    <row r="24" spans="1:23" ht="13.5">
      <c r="A24" s="6">
        <f>'男子選手'!A37</f>
        <v>23</v>
      </c>
      <c r="B24" s="6">
        <f t="shared" si="0"/>
      </c>
      <c r="C24" s="6">
        <f>IF('男子選手'!C37="","",'男子選手'!C37)</f>
      </c>
      <c r="D24" s="6">
        <f>IF('男子選手'!D37="","",'男子選手'!D37)</f>
      </c>
      <c r="E24" s="6">
        <f>IF('男子選手'!E37="","",'男子選手'!E37)</f>
      </c>
      <c r="F24" s="6">
        <f>IF('男子選手'!F37="","",'男子選手'!F37)</f>
      </c>
      <c r="G24" s="6">
        <f>IF('男子選手'!G37="","",'男子選手'!G37)</f>
      </c>
      <c r="H24" s="6">
        <f>IF('男子選手'!H37="","",'男子選手'!H37)</f>
      </c>
      <c r="I24" s="6">
        <f t="shared" si="1"/>
      </c>
      <c r="J24" s="7">
        <f t="shared" si="2"/>
      </c>
      <c r="K24" s="6">
        <f t="shared" si="3"/>
      </c>
      <c r="L24" s="6">
        <f t="shared" si="4"/>
      </c>
      <c r="M24" s="6">
        <f>IF(C24="","",IF(LEN('男子選手'!$M$4)=1,"47100"&amp;'男子選手'!$M$4,"4710"&amp;'男子選手'!$M$4))</f>
      </c>
      <c r="N24" s="6">
        <f>IF(M24="","",VLOOKUP('男子選手'!$M$4,'男子選手'!$S$68:$T$134,2,FALSE))</f>
      </c>
      <c r="O24" s="6">
        <f>IF('男子選手'!I37="","",'男子選手'!I37)</f>
      </c>
      <c r="P24" s="6">
        <f>IF(O24="","",VLOOKUP(O24,code!$A$2:$C$21,3,FALSE))</f>
      </c>
      <c r="Q24" s="6">
        <f>IF('男子選手'!J37="","",'男子選手'!J37)</f>
      </c>
      <c r="R24" s="6">
        <f>IF(Q24="","",VLOOKUP(Q24,code!$A$2:$C$21,3,FALSE))</f>
      </c>
      <c r="S24" s="6">
        <f>IF('男子選手'!K37="","",'男子選手'!K37)</f>
      </c>
      <c r="T24" s="6">
        <f>IF(S24="","",VLOOKUP(S24,code!$A$2:$C$21,3,FALSE))</f>
      </c>
      <c r="U24" s="6">
        <f>IF('男子選手'!L37="","",'男子選手'!L37)</f>
      </c>
      <c r="V24" s="6">
        <f>IF('男子選手'!M37="","",'男子選手'!M37)</f>
      </c>
      <c r="W24" s="6">
        <f t="shared" si="5"/>
      </c>
    </row>
    <row r="25" spans="1:23" ht="13.5">
      <c r="A25" s="6">
        <f>'男子選手'!A38</f>
        <v>24</v>
      </c>
      <c r="B25" s="6">
        <f t="shared" si="0"/>
      </c>
      <c r="C25" s="6">
        <f>IF('男子選手'!C38="","",'男子選手'!C38)</f>
      </c>
      <c r="D25" s="6">
        <f>IF('男子選手'!D38="","",'男子選手'!D38)</f>
      </c>
      <c r="E25" s="6">
        <f>IF('男子選手'!E38="","",'男子選手'!E38)</f>
      </c>
      <c r="F25" s="6">
        <f>IF('男子選手'!F38="","",'男子選手'!F38)</f>
      </c>
      <c r="G25" s="6">
        <f>IF('男子選手'!G38="","",'男子選手'!G38)</f>
      </c>
      <c r="H25" s="6">
        <f>IF('男子選手'!H38="","",'男子選手'!H38)</f>
      </c>
      <c r="I25" s="6">
        <f t="shared" si="1"/>
      </c>
      <c r="J25" s="7">
        <f t="shared" si="2"/>
      </c>
      <c r="K25" s="6">
        <f t="shared" si="3"/>
      </c>
      <c r="L25" s="6">
        <f t="shared" si="4"/>
      </c>
      <c r="M25" s="6">
        <f>IF(C25="","",IF(LEN('男子選手'!$M$4)=1,"47100"&amp;'男子選手'!$M$4,"4710"&amp;'男子選手'!$M$4))</f>
      </c>
      <c r="N25" s="6">
        <f>IF(M25="","",VLOOKUP('男子選手'!$M$4,'男子選手'!$S$68:$T$134,2,FALSE))</f>
      </c>
      <c r="O25" s="6">
        <f>IF('男子選手'!I38="","",'男子選手'!I38)</f>
      </c>
      <c r="P25" s="6">
        <f>IF(O25="","",VLOOKUP(O25,code!$A$2:$C$21,3,FALSE))</f>
      </c>
      <c r="Q25" s="6">
        <f>IF('男子選手'!J38="","",'男子選手'!J38)</f>
      </c>
      <c r="R25" s="6">
        <f>IF(Q25="","",VLOOKUP(Q25,code!$A$2:$C$21,3,FALSE))</f>
      </c>
      <c r="S25" s="6">
        <f>IF('男子選手'!K38="","",'男子選手'!K38)</f>
      </c>
      <c r="T25" s="6">
        <f>IF(S25="","",VLOOKUP(S25,code!$A$2:$C$21,3,FALSE))</f>
      </c>
      <c r="U25" s="6">
        <f>IF('男子選手'!L38="","",'男子選手'!L38)</f>
      </c>
      <c r="V25" s="6">
        <f>IF('男子選手'!M38="","",'男子選手'!M38)</f>
      </c>
      <c r="W25" s="6">
        <f t="shared" si="5"/>
      </c>
    </row>
    <row r="26" spans="1:23" ht="13.5">
      <c r="A26" s="6">
        <f>'男子選手'!A39</f>
        <v>25</v>
      </c>
      <c r="B26" s="6">
        <f t="shared" si="0"/>
      </c>
      <c r="C26" s="6">
        <f>IF('男子選手'!C39="","",'男子選手'!C39)</f>
      </c>
      <c r="D26" s="6">
        <f>IF('男子選手'!D39="","",'男子選手'!D39)</f>
      </c>
      <c r="E26" s="6">
        <f>IF('男子選手'!E39="","",'男子選手'!E39)</f>
      </c>
      <c r="F26" s="6">
        <f>IF('男子選手'!F39="","",'男子選手'!F39)</f>
      </c>
      <c r="G26" s="6">
        <f>IF('男子選手'!G39="","",'男子選手'!G39)</f>
      </c>
      <c r="H26" s="6">
        <f>IF('男子選手'!H39="","",'男子選手'!H39)</f>
      </c>
      <c r="I26" s="6">
        <f t="shared" si="1"/>
      </c>
      <c r="J26" s="7">
        <f t="shared" si="2"/>
      </c>
      <c r="K26" s="6">
        <f t="shared" si="3"/>
      </c>
      <c r="L26" s="6">
        <f t="shared" si="4"/>
      </c>
      <c r="M26" s="6">
        <f>IF(C26="","",IF(LEN('男子選手'!$M$4)=1,"47100"&amp;'男子選手'!$M$4,"4710"&amp;'男子選手'!$M$4))</f>
      </c>
      <c r="N26" s="6">
        <f>IF(M26="","",VLOOKUP('男子選手'!$M$4,'男子選手'!$S$68:$T$134,2,FALSE))</f>
      </c>
      <c r="O26" s="6">
        <f>IF('男子選手'!I39="","",'男子選手'!I39)</f>
      </c>
      <c r="P26" s="6">
        <f>IF(O26="","",VLOOKUP(O26,code!$A$2:$C$21,3,FALSE))</f>
      </c>
      <c r="Q26" s="6">
        <f>IF('男子選手'!J39="","",'男子選手'!J39)</f>
      </c>
      <c r="R26" s="6">
        <f>IF(Q26="","",VLOOKUP(Q26,code!$A$2:$C$21,3,FALSE))</f>
      </c>
      <c r="S26" s="6">
        <f>IF('男子選手'!K39="","",'男子選手'!K39)</f>
      </c>
      <c r="T26" s="6">
        <f>IF(S26="","",VLOOKUP(S26,code!$A$2:$C$21,3,FALSE))</f>
      </c>
      <c r="U26" s="6">
        <f>IF('男子選手'!L39="","",'男子選手'!L39)</f>
      </c>
      <c r="V26" s="6">
        <f>IF('男子選手'!M39="","",'男子選手'!M39)</f>
      </c>
      <c r="W26" s="6">
        <f t="shared" si="5"/>
      </c>
    </row>
    <row r="27" spans="1:23" ht="13.5">
      <c r="A27" s="6">
        <f>'男子選手'!A40</f>
        <v>26</v>
      </c>
      <c r="B27" s="6">
        <f t="shared" si="0"/>
      </c>
      <c r="C27" s="6">
        <f>IF('男子選手'!C40="","",'男子選手'!C40)</f>
      </c>
      <c r="D27" s="6">
        <f>IF('男子選手'!D40="","",'男子選手'!D40)</f>
      </c>
      <c r="E27" s="6">
        <f>IF('男子選手'!E40="","",'男子選手'!E40)</f>
      </c>
      <c r="F27" s="6">
        <f>IF('男子選手'!F40="","",'男子選手'!F40)</f>
      </c>
      <c r="G27" s="6">
        <f>IF('男子選手'!G40="","",'男子選手'!G40)</f>
      </c>
      <c r="H27" s="6">
        <f>IF('男子選手'!H40="","",'男子選手'!H40)</f>
      </c>
      <c r="I27" s="6">
        <f t="shared" si="1"/>
      </c>
      <c r="J27" s="7">
        <f t="shared" si="2"/>
      </c>
      <c r="K27" s="6">
        <f t="shared" si="3"/>
      </c>
      <c r="L27" s="6">
        <f t="shared" si="4"/>
      </c>
      <c r="M27" s="6">
        <f>IF(C27="","",IF(LEN('男子選手'!$M$4)=1,"47100"&amp;'男子選手'!$M$4,"4710"&amp;'男子選手'!$M$4))</f>
      </c>
      <c r="N27" s="6">
        <f>IF(M27="","",VLOOKUP('男子選手'!$M$4,'男子選手'!$S$68:$T$134,2,FALSE))</f>
      </c>
      <c r="O27" s="6">
        <f>IF('男子選手'!I40="","",'男子選手'!I40)</f>
      </c>
      <c r="P27" s="6">
        <f>IF(O27="","",VLOOKUP(O27,code!$A$2:$C$21,3,FALSE))</f>
      </c>
      <c r="Q27" s="6">
        <f>IF('男子選手'!J40="","",'男子選手'!J40)</f>
      </c>
      <c r="R27" s="6">
        <f>IF(Q27="","",VLOOKUP(Q27,code!$A$2:$C$21,3,FALSE))</f>
      </c>
      <c r="S27" s="6">
        <f>IF('男子選手'!K40="","",'男子選手'!K40)</f>
      </c>
      <c r="T27" s="6">
        <f>IF(S27="","",VLOOKUP(S27,code!$A$2:$C$21,3,FALSE))</f>
      </c>
      <c r="U27" s="6">
        <f>IF('男子選手'!L40="","",'男子選手'!L40)</f>
      </c>
      <c r="V27" s="6">
        <f>IF('男子選手'!M40="","",'男子選手'!M40)</f>
      </c>
      <c r="W27" s="6">
        <f t="shared" si="5"/>
      </c>
    </row>
    <row r="28" spans="1:23" ht="13.5">
      <c r="A28" s="6">
        <f>'男子選手'!A41</f>
        <v>27</v>
      </c>
      <c r="B28" s="6">
        <f t="shared" si="0"/>
      </c>
      <c r="C28" s="6">
        <f>IF('男子選手'!C41="","",'男子選手'!C41)</f>
      </c>
      <c r="D28" s="6">
        <f>IF('男子選手'!D41="","",'男子選手'!D41)</f>
      </c>
      <c r="E28" s="6">
        <f>IF('男子選手'!E41="","",'男子選手'!E41)</f>
      </c>
      <c r="F28" s="6">
        <f>IF('男子選手'!F41="","",'男子選手'!F41)</f>
      </c>
      <c r="G28" s="6">
        <f>IF('男子選手'!G41="","",'男子選手'!G41)</f>
      </c>
      <c r="H28" s="6">
        <f>IF('男子選手'!H41="","",'男子選手'!H41)</f>
      </c>
      <c r="I28" s="6">
        <f t="shared" si="1"/>
      </c>
      <c r="J28" s="7">
        <f t="shared" si="2"/>
      </c>
      <c r="K28" s="6">
        <f t="shared" si="3"/>
      </c>
      <c r="L28" s="6">
        <f t="shared" si="4"/>
      </c>
      <c r="M28" s="6">
        <f>IF(C28="","",IF(LEN('男子選手'!$M$4)=1,"47100"&amp;'男子選手'!$M$4,"4710"&amp;'男子選手'!$M$4))</f>
      </c>
      <c r="N28" s="6">
        <f>IF(M28="","",VLOOKUP('男子選手'!$M$4,'男子選手'!$S$68:$T$134,2,FALSE))</f>
      </c>
      <c r="O28" s="6">
        <f>IF('男子選手'!I41="","",'男子選手'!I41)</f>
      </c>
      <c r="P28" s="6">
        <f>IF(O28="","",VLOOKUP(O28,code!$A$2:$C$21,3,FALSE))</f>
      </c>
      <c r="Q28" s="6">
        <f>IF('男子選手'!J41="","",'男子選手'!J41)</f>
      </c>
      <c r="R28" s="6">
        <f>IF(Q28="","",VLOOKUP(Q28,code!$A$2:$C$21,3,FALSE))</f>
      </c>
      <c r="S28" s="6">
        <f>IF('男子選手'!K41="","",'男子選手'!K41)</f>
      </c>
      <c r="T28" s="6">
        <f>IF(S28="","",VLOOKUP(S28,code!$A$2:$C$21,3,FALSE))</f>
      </c>
      <c r="U28" s="6">
        <f>IF('男子選手'!L41="","",'男子選手'!L41)</f>
      </c>
      <c r="V28" s="6">
        <f>IF('男子選手'!M41="","",'男子選手'!M41)</f>
      </c>
      <c r="W28" s="6">
        <f t="shared" si="5"/>
      </c>
    </row>
    <row r="29" spans="1:23" ht="13.5">
      <c r="A29" s="6">
        <f>'男子選手'!A42</f>
        <v>28</v>
      </c>
      <c r="B29" s="6">
        <f t="shared" si="0"/>
      </c>
      <c r="C29" s="6">
        <f>IF('男子選手'!C42="","",'男子選手'!C42)</f>
      </c>
      <c r="D29" s="6">
        <f>IF('男子選手'!D42="","",'男子選手'!D42)</f>
      </c>
      <c r="E29" s="6">
        <f>IF('男子選手'!E42="","",'男子選手'!E42)</f>
      </c>
      <c r="F29" s="6">
        <f>IF('男子選手'!F42="","",'男子選手'!F42)</f>
      </c>
      <c r="G29" s="6">
        <f>IF('男子選手'!G42="","",'男子選手'!G42)</f>
      </c>
      <c r="H29" s="6">
        <f>IF('男子選手'!H42="","",'男子選手'!H42)</f>
      </c>
      <c r="I29" s="6">
        <f t="shared" si="1"/>
      </c>
      <c r="J29" s="7">
        <f t="shared" si="2"/>
      </c>
      <c r="K29" s="6">
        <f t="shared" si="3"/>
      </c>
      <c r="L29" s="6">
        <f t="shared" si="4"/>
      </c>
      <c r="M29" s="6">
        <f>IF(C29="","",IF(LEN('男子選手'!$M$4)=1,"47100"&amp;'男子選手'!$M$4,"4710"&amp;'男子選手'!$M$4))</f>
      </c>
      <c r="N29" s="6">
        <f>IF(M29="","",VLOOKUP('男子選手'!$M$4,'男子選手'!$S$68:$T$134,2,FALSE))</f>
      </c>
      <c r="O29" s="6">
        <f>IF('男子選手'!I42="","",'男子選手'!I42)</f>
      </c>
      <c r="P29" s="6">
        <f>IF(O29="","",VLOOKUP(O29,code!$A$2:$C$21,3,FALSE))</f>
      </c>
      <c r="Q29" s="6">
        <f>IF('男子選手'!J42="","",'男子選手'!J42)</f>
      </c>
      <c r="R29" s="6">
        <f>IF(Q29="","",VLOOKUP(Q29,code!$A$2:$C$21,3,FALSE))</f>
      </c>
      <c r="S29" s="6">
        <f>IF('男子選手'!K42="","",'男子選手'!K42)</f>
      </c>
      <c r="T29" s="6">
        <f>IF(S29="","",VLOOKUP(S29,code!$A$2:$C$21,3,FALSE))</f>
      </c>
      <c r="U29" s="6">
        <f>IF('男子選手'!L42="","",'男子選手'!L42)</f>
      </c>
      <c r="V29" s="6">
        <f>IF('男子選手'!M42="","",'男子選手'!M42)</f>
      </c>
      <c r="W29" s="6">
        <f t="shared" si="5"/>
      </c>
    </row>
    <row r="30" spans="1:23" ht="13.5">
      <c r="A30" s="6">
        <f>'男子選手'!A43</f>
        <v>29</v>
      </c>
      <c r="B30" s="6">
        <f t="shared" si="0"/>
      </c>
      <c r="C30" s="6">
        <f>IF('男子選手'!C43="","",'男子選手'!C43)</f>
      </c>
      <c r="D30" s="6">
        <f>IF('男子選手'!D43="","",'男子選手'!D43)</f>
      </c>
      <c r="E30" s="6">
        <f>IF('男子選手'!E43="","",'男子選手'!E43)</f>
      </c>
      <c r="F30" s="6">
        <f>IF('男子選手'!F43="","",'男子選手'!F43)</f>
      </c>
      <c r="G30" s="6">
        <f>IF('男子選手'!G43="","",'男子選手'!G43)</f>
      </c>
      <c r="H30" s="6">
        <f>IF('男子選手'!H43="","",'男子選手'!H43)</f>
      </c>
      <c r="I30" s="6">
        <f t="shared" si="1"/>
      </c>
      <c r="J30" s="7">
        <f t="shared" si="2"/>
      </c>
      <c r="K30" s="6">
        <f t="shared" si="3"/>
      </c>
      <c r="L30" s="6">
        <f t="shared" si="4"/>
      </c>
      <c r="M30" s="6">
        <f>IF(C30="","",IF(LEN('男子選手'!$M$4)=1,"47100"&amp;'男子選手'!$M$4,"4710"&amp;'男子選手'!$M$4))</f>
      </c>
      <c r="N30" s="6">
        <f>IF(M30="","",VLOOKUP('男子選手'!$M$4,'男子選手'!$S$68:$T$134,2,FALSE))</f>
      </c>
      <c r="O30" s="6">
        <f>IF('男子選手'!I43="","",'男子選手'!I43)</f>
      </c>
      <c r="P30" s="6">
        <f>IF(O30="","",VLOOKUP(O30,code!$A$2:$C$21,3,FALSE))</f>
      </c>
      <c r="Q30" s="6">
        <f>IF('男子選手'!J43="","",'男子選手'!J43)</f>
      </c>
      <c r="R30" s="6">
        <f>IF(Q30="","",VLOOKUP(Q30,code!$A$2:$C$21,3,FALSE))</f>
      </c>
      <c r="S30" s="6">
        <f>IF('男子選手'!K43="","",'男子選手'!K43)</f>
      </c>
      <c r="T30" s="6">
        <f>IF(S30="","",VLOOKUP(S30,code!$A$2:$C$21,3,FALSE))</f>
      </c>
      <c r="U30" s="6">
        <f>IF('男子選手'!L43="","",'男子選手'!L43)</f>
      </c>
      <c r="V30" s="6">
        <f>IF('男子選手'!M43="","",'男子選手'!M43)</f>
      </c>
      <c r="W30" s="6">
        <f t="shared" si="5"/>
      </c>
    </row>
    <row r="31" spans="1:23" ht="13.5">
      <c r="A31" s="6">
        <f>'男子選手'!A44</f>
        <v>30</v>
      </c>
      <c r="B31" s="6">
        <f t="shared" si="0"/>
      </c>
      <c r="C31" s="6">
        <f>IF('男子選手'!C44="","",'男子選手'!C44)</f>
      </c>
      <c r="D31" s="6">
        <f>IF('男子選手'!D44="","",'男子選手'!D44)</f>
      </c>
      <c r="E31" s="6">
        <f>IF('男子選手'!E44="","",'男子選手'!E44)</f>
      </c>
      <c r="F31" s="6">
        <f>IF('男子選手'!F44="","",'男子選手'!F44)</f>
      </c>
      <c r="G31" s="6">
        <f>IF('男子選手'!G44="","",'男子選手'!G44)</f>
      </c>
      <c r="H31" s="6">
        <f>IF('男子選手'!H44="","",'男子選手'!H44)</f>
      </c>
      <c r="I31" s="6">
        <f t="shared" si="1"/>
      </c>
      <c r="J31" s="7">
        <f t="shared" si="2"/>
      </c>
      <c r="K31" s="6">
        <f t="shared" si="3"/>
      </c>
      <c r="L31" s="6">
        <f t="shared" si="4"/>
      </c>
      <c r="M31" s="6">
        <f>IF(C31="","",IF(LEN('男子選手'!$M$4)=1,"47100"&amp;'男子選手'!$M$4,"4710"&amp;'男子選手'!$M$4))</f>
      </c>
      <c r="N31" s="6">
        <f>IF(M31="","",VLOOKUP('男子選手'!$M$4,'男子選手'!$S$68:$T$134,2,FALSE))</f>
      </c>
      <c r="O31" s="6">
        <f>IF('男子選手'!I44="","",'男子選手'!I44)</f>
      </c>
      <c r="P31" s="6">
        <f>IF(O31="","",VLOOKUP(O31,code!$A$2:$C$21,3,FALSE))</f>
      </c>
      <c r="Q31" s="6">
        <f>IF('男子選手'!J44="","",'男子選手'!J44)</f>
      </c>
      <c r="R31" s="6">
        <f>IF(Q31="","",VLOOKUP(Q31,code!$A$2:$C$21,3,FALSE))</f>
      </c>
      <c r="S31" s="6">
        <f>IF('男子選手'!K44="","",'男子選手'!K44)</f>
      </c>
      <c r="T31" s="6">
        <f>IF(S31="","",VLOOKUP(S31,code!$A$2:$C$21,3,FALSE))</f>
      </c>
      <c r="U31" s="6">
        <f>IF('男子選手'!L44="","",'男子選手'!L44)</f>
      </c>
      <c r="V31" s="6">
        <f>IF('男子選手'!M44="","",'男子選手'!M44)</f>
      </c>
      <c r="W31" s="6">
        <f t="shared" si="5"/>
      </c>
    </row>
    <row r="33" spans="1:23" ht="13.5">
      <c r="A33" s="6">
        <f>'女子選手'!A15</f>
        <v>1</v>
      </c>
      <c r="B33" s="6">
        <f>IF(D33="","",IF(LEN(A33)=1,M33&amp;"00"&amp;A33,M33&amp;"0"&amp;A33))</f>
      </c>
      <c r="C33" s="6">
        <f>IF('女子選手'!C15="","",'女子選手'!C15)</f>
      </c>
      <c r="D33" s="6">
        <f>IF('女子選手'!D15="","",'女子選手'!D15)</f>
      </c>
      <c r="E33" s="6">
        <f>IF('女子選手'!E15="","",'女子選手'!E15)</f>
      </c>
      <c r="F33" s="6">
        <f>IF('女子選手'!F15="","",'女子選手'!F15)</f>
      </c>
      <c r="G33" s="6">
        <f>IF('女子選手'!G15="","",'女子選手'!G15)</f>
      </c>
      <c r="H33" s="6">
        <f>IF('女子選手'!H15="","",'女子選手'!H15)</f>
      </c>
      <c r="I33" s="6">
        <f>IF(D33="","",LEN(D33)+LEN(E33))</f>
      </c>
      <c r="J33" s="7">
        <f>IF(D33="","",IF(I33&lt;=3,D33&amp;"　　"&amp;E33&amp;"("&amp;H33&amp;")",IF(I33=4,D33&amp;"　"&amp;E33&amp;"("&amp;H33&amp;")",IF(I33&gt;=5,D33&amp;E33&amp;"("&amp;H33&amp;")"))))</f>
      </c>
      <c r="K33" s="6">
        <f>IF(F33="","",F33&amp;"　"&amp;G33)</f>
      </c>
      <c r="L33" s="6">
        <f>IF(D33="","",1)</f>
      </c>
      <c r="M33" s="6">
        <f>IF(C33="","",IF(LEN('女子選手'!$M$4)=1,"47100"&amp;'女子選手'!$M$4,"4710"&amp;'女子選手'!$M$4))</f>
      </c>
      <c r="N33" s="6">
        <f>IF(M33="","",VLOOKUP('女子選手'!$M$4,'女子選手'!$S$69:$T$135,2,FALSE))</f>
      </c>
      <c r="O33" s="6">
        <f>IF('女子選手'!I15="","",'女子選手'!I15)</f>
      </c>
      <c r="P33" s="6">
        <f>IF(O33="","",VLOOKUP(O33,code!$A$24:$C$42,3,FALSE))</f>
      </c>
      <c r="Q33" s="6">
        <f>IF('女子選手'!J15="","",'女子選手'!J15)</f>
      </c>
      <c r="R33" s="6">
        <f>IF(Q33="","",VLOOKUP(Q33,code!$A$24:$C$42,3,FALSE))</f>
      </c>
      <c r="S33" s="6">
        <f>IF('女子選手'!K15="","",'女子選手'!K15)</f>
      </c>
      <c r="T33" s="6">
        <f>IF(S33="","",VLOOKUP(S33,code!$A$24:$C$42,3,FALSE))</f>
      </c>
      <c r="U33" s="6">
        <f>IF('女子選手'!L15="","",'女子選手'!L15)</f>
      </c>
      <c r="V33" s="6">
        <f>IF('女子選手'!M15="","",'女子選手'!M15)</f>
      </c>
      <c r="W33" s="6">
        <f>IF(C33="","",47)</f>
      </c>
    </row>
    <row r="34" spans="1:23" ht="13.5">
      <c r="A34" s="6">
        <f>'女子選手'!A16</f>
        <v>2</v>
      </c>
      <c r="B34" s="6">
        <f aca="true" t="shared" si="6" ref="B34:B51">IF(D34="","",IF(LEN(A34)=1,M34&amp;"00"&amp;A34,M34&amp;"0"&amp;A34))</f>
      </c>
      <c r="C34" s="6">
        <f>IF('女子選手'!C16="","",'女子選手'!C16)</f>
      </c>
      <c r="D34" s="6">
        <f>IF('女子選手'!D16="","",'女子選手'!D16)</f>
      </c>
      <c r="E34" s="6">
        <f>IF('女子選手'!E16="","",'女子選手'!E16)</f>
      </c>
      <c r="F34" s="6">
        <f>IF('女子選手'!F16="","",'女子選手'!F16)</f>
      </c>
      <c r="G34" s="6">
        <f>IF('女子選手'!G16="","",'女子選手'!G16)</f>
      </c>
      <c r="H34" s="6">
        <f>IF('女子選手'!H16="","",'女子選手'!H16)</f>
      </c>
      <c r="I34" s="6">
        <f aca="true" t="shared" si="7" ref="I34:I51">IF(D34="","",LEN(D34)+LEN(E34))</f>
      </c>
      <c r="J34" s="7">
        <f aca="true" t="shared" si="8" ref="J34:J51">IF(D34="","",IF(I34&lt;=3,D34&amp;"　　"&amp;E34&amp;"("&amp;H34&amp;")",IF(I34=4,D34&amp;"　"&amp;E34&amp;"("&amp;H34&amp;")",IF(I34&gt;=5,D34&amp;E34&amp;"("&amp;H34&amp;")"))))</f>
      </c>
      <c r="K34" s="6">
        <f aca="true" t="shared" si="9" ref="K34:K51">IF(F34="","",F34&amp;"　"&amp;G34)</f>
      </c>
      <c r="L34" s="6">
        <f aca="true" t="shared" si="10" ref="L34:L51">IF(D34="","",1)</f>
      </c>
      <c r="M34" s="6">
        <f>IF(C34="","",IF(LEN('女子選手'!$M$4)=1,"47100"&amp;'女子選手'!$M$4,"4710"&amp;'女子選手'!$M$4))</f>
      </c>
      <c r="N34" s="6">
        <f>IF(M34="","",VLOOKUP('女子選手'!$M$4,'女子選手'!$S$69:$T$135,2,FALSE))</f>
      </c>
      <c r="O34" s="6">
        <f>IF('女子選手'!I16="","",'女子選手'!I16)</f>
      </c>
      <c r="P34" s="6">
        <f>IF(O34="","",VLOOKUP(O34,code!$A$24:$C$42,3,FALSE))</f>
      </c>
      <c r="Q34" s="6">
        <f>IF('女子選手'!J16="","",'女子選手'!J16)</f>
      </c>
      <c r="R34" s="6">
        <f>IF(Q34="","",VLOOKUP(Q34,code!$A$24:$C$42,3,FALSE))</f>
      </c>
      <c r="S34" s="6">
        <f>IF('女子選手'!K16="","",'女子選手'!K16)</f>
      </c>
      <c r="T34" s="6">
        <f>IF(S34="","",VLOOKUP(S34,code!$A$24:$C$42,3,FALSE))</f>
      </c>
      <c r="U34" s="6">
        <f>IF('女子選手'!L16="","",'女子選手'!L16)</f>
      </c>
      <c r="V34" s="6">
        <f>IF('女子選手'!M16="","",'女子選手'!M16)</f>
      </c>
      <c r="W34" s="6">
        <f aca="true" t="shared" si="11" ref="W34:W62">IF(C34="","",47)</f>
      </c>
    </row>
    <row r="35" spans="1:23" ht="13.5">
      <c r="A35" s="6">
        <f>'女子選手'!A17</f>
        <v>3</v>
      </c>
      <c r="B35" s="6">
        <f t="shared" si="6"/>
      </c>
      <c r="C35" s="6">
        <f>IF('女子選手'!C17="","",'女子選手'!C17)</f>
      </c>
      <c r="D35" s="6">
        <f>IF('女子選手'!D17="","",'女子選手'!D17)</f>
      </c>
      <c r="E35" s="6">
        <f>IF('女子選手'!E17="","",'女子選手'!E17)</f>
      </c>
      <c r="F35" s="6">
        <f>IF('女子選手'!F17="","",'女子選手'!F17)</f>
      </c>
      <c r="G35" s="6">
        <f>IF('女子選手'!G17="","",'女子選手'!G17)</f>
      </c>
      <c r="H35" s="6">
        <f>IF('女子選手'!H17="","",'女子選手'!H17)</f>
      </c>
      <c r="I35" s="6">
        <f t="shared" si="7"/>
      </c>
      <c r="J35" s="7">
        <f t="shared" si="8"/>
      </c>
      <c r="K35" s="6">
        <f t="shared" si="9"/>
      </c>
      <c r="L35" s="6">
        <f t="shared" si="10"/>
      </c>
      <c r="M35" s="6">
        <f>IF(C35="","",IF(LEN('女子選手'!$M$4)=1,"47100"&amp;'女子選手'!$M$4,"4710"&amp;'女子選手'!$M$4))</f>
      </c>
      <c r="N35" s="6">
        <f>IF(M35="","",VLOOKUP('女子選手'!$M$4,'女子選手'!$S$69:$T$135,2,FALSE))</f>
      </c>
      <c r="O35" s="6">
        <f>IF('女子選手'!I17="","",'女子選手'!I17)</f>
      </c>
      <c r="P35" s="6">
        <f>IF(O35="","",VLOOKUP(O35,code!$A$24:$C$42,3,FALSE))</f>
      </c>
      <c r="Q35" s="6">
        <f>IF('女子選手'!J17="","",'女子選手'!J17)</f>
      </c>
      <c r="R35" s="6">
        <f>IF(Q35="","",VLOOKUP(Q35,code!$A$24:$C$42,3,FALSE))</f>
      </c>
      <c r="S35" s="6">
        <f>IF('女子選手'!K17="","",'女子選手'!K17)</f>
      </c>
      <c r="T35" s="6">
        <f>IF(S35="","",VLOOKUP(S35,code!$A$24:$C$42,3,FALSE))</f>
      </c>
      <c r="U35" s="6">
        <f>IF('女子選手'!L17="","",'女子選手'!L17)</f>
      </c>
      <c r="V35" s="6">
        <f>IF('女子選手'!M17="","",'女子選手'!M17)</f>
      </c>
      <c r="W35" s="6">
        <f t="shared" si="11"/>
      </c>
    </row>
    <row r="36" spans="1:23" ht="13.5">
      <c r="A36" s="6">
        <f>'女子選手'!A18</f>
        <v>4</v>
      </c>
      <c r="B36" s="6">
        <f t="shared" si="6"/>
      </c>
      <c r="C36" s="6">
        <f>IF('女子選手'!C18="","",'女子選手'!C18)</f>
      </c>
      <c r="D36" s="6">
        <f>IF('女子選手'!D18="","",'女子選手'!D18)</f>
      </c>
      <c r="E36" s="6">
        <f>IF('女子選手'!E18="","",'女子選手'!E18)</f>
      </c>
      <c r="F36" s="6">
        <f>IF('女子選手'!F18="","",'女子選手'!F18)</f>
      </c>
      <c r="G36" s="6">
        <f>IF('女子選手'!G18="","",'女子選手'!G18)</f>
      </c>
      <c r="H36" s="6">
        <f>IF('女子選手'!H18="","",'女子選手'!H18)</f>
      </c>
      <c r="I36" s="6">
        <f t="shared" si="7"/>
      </c>
      <c r="J36" s="7">
        <f t="shared" si="8"/>
      </c>
      <c r="K36" s="6">
        <f t="shared" si="9"/>
      </c>
      <c r="L36" s="6">
        <f t="shared" si="10"/>
      </c>
      <c r="M36" s="6">
        <f>IF(C36="","",IF(LEN('女子選手'!$M$4)=1,"47100"&amp;'女子選手'!$M$4,"4710"&amp;'女子選手'!$M$4))</f>
      </c>
      <c r="N36" s="6">
        <f>IF(M36="","",VLOOKUP('女子選手'!$M$4,'女子選手'!$S$69:$T$135,2,FALSE))</f>
      </c>
      <c r="O36" s="6">
        <f>IF('女子選手'!I18="","",'女子選手'!I18)</f>
      </c>
      <c r="P36" s="6">
        <f>IF(O36="","",VLOOKUP(O36,code!$A$24:$C$42,3,FALSE))</f>
      </c>
      <c r="Q36" s="6">
        <f>IF('女子選手'!J18="","",'女子選手'!J18)</f>
      </c>
      <c r="R36" s="6">
        <f>IF(Q36="","",VLOOKUP(Q36,code!$A$24:$C$42,3,FALSE))</f>
      </c>
      <c r="S36" s="6">
        <f>IF('女子選手'!K18="","",'女子選手'!K18)</f>
      </c>
      <c r="T36" s="6">
        <f>IF(S36="","",VLOOKUP(S36,code!$A$24:$C$42,3,FALSE))</f>
      </c>
      <c r="U36" s="6">
        <f>IF('女子選手'!L18="","",'女子選手'!L18)</f>
      </c>
      <c r="V36" s="6">
        <f>IF('女子選手'!M18="","",'女子選手'!M18)</f>
      </c>
      <c r="W36" s="6">
        <f t="shared" si="11"/>
      </c>
    </row>
    <row r="37" spans="1:23" ht="13.5">
      <c r="A37" s="6">
        <f>'女子選手'!A19</f>
        <v>5</v>
      </c>
      <c r="B37" s="6">
        <f t="shared" si="6"/>
      </c>
      <c r="C37" s="6">
        <f>IF('女子選手'!C19="","",'女子選手'!C19)</f>
      </c>
      <c r="D37" s="6">
        <f>IF('女子選手'!D19="","",'女子選手'!D19)</f>
      </c>
      <c r="E37" s="6">
        <f>IF('女子選手'!E19="","",'女子選手'!E19)</f>
      </c>
      <c r="F37" s="6">
        <f>IF('女子選手'!F19="","",'女子選手'!F19)</f>
      </c>
      <c r="G37" s="6">
        <f>IF('女子選手'!G19="","",'女子選手'!G19)</f>
      </c>
      <c r="H37" s="6">
        <f>IF('女子選手'!H19="","",'女子選手'!H19)</f>
      </c>
      <c r="I37" s="6">
        <f t="shared" si="7"/>
      </c>
      <c r="J37" s="7">
        <f t="shared" si="8"/>
      </c>
      <c r="K37" s="6">
        <f t="shared" si="9"/>
      </c>
      <c r="L37" s="6">
        <f t="shared" si="10"/>
      </c>
      <c r="M37" s="6">
        <f>IF(C37="","",IF(LEN('女子選手'!$M$4)=1,"47100"&amp;'女子選手'!$M$4,"4710"&amp;'女子選手'!$M$4))</f>
      </c>
      <c r="N37" s="6">
        <f>IF(M37="","",VLOOKUP('女子選手'!$M$4,'女子選手'!$S$69:$T$135,2,FALSE))</f>
      </c>
      <c r="O37" s="6">
        <f>IF('女子選手'!I19="","",'女子選手'!I19)</f>
      </c>
      <c r="P37" s="6">
        <f>IF(O37="","",VLOOKUP(O37,code!$A$24:$C$42,3,FALSE))</f>
      </c>
      <c r="Q37" s="6">
        <f>IF('女子選手'!J19="","",'女子選手'!J19)</f>
      </c>
      <c r="R37" s="6">
        <f>IF(Q37="","",VLOOKUP(Q37,code!$A$24:$C$42,3,FALSE))</f>
      </c>
      <c r="S37" s="6">
        <f>IF('女子選手'!K19="","",'女子選手'!K19)</f>
      </c>
      <c r="T37" s="6">
        <f>IF(S37="","",VLOOKUP(S37,code!$A$24:$C$42,3,FALSE))</f>
      </c>
      <c r="U37" s="6">
        <f>IF('女子選手'!L19="","",'女子選手'!L19)</f>
      </c>
      <c r="V37" s="6">
        <f>IF('女子選手'!M19="","",'女子選手'!M19)</f>
      </c>
      <c r="W37" s="6">
        <f t="shared" si="11"/>
      </c>
    </row>
    <row r="38" spans="1:23" ht="13.5">
      <c r="A38" s="6">
        <f>'女子選手'!A20</f>
        <v>6</v>
      </c>
      <c r="B38" s="6">
        <f t="shared" si="6"/>
      </c>
      <c r="C38" s="6">
        <f>IF('女子選手'!C20="","",'女子選手'!C20)</f>
      </c>
      <c r="D38" s="6">
        <f>IF('女子選手'!D20="","",'女子選手'!D20)</f>
      </c>
      <c r="E38" s="6">
        <f>IF('女子選手'!E20="","",'女子選手'!E20)</f>
      </c>
      <c r="F38" s="6">
        <f>IF('女子選手'!F20="","",'女子選手'!F20)</f>
      </c>
      <c r="G38" s="6">
        <f>IF('女子選手'!G20="","",'女子選手'!G20)</f>
      </c>
      <c r="H38" s="6">
        <f>IF('女子選手'!H20="","",'女子選手'!H20)</f>
      </c>
      <c r="I38" s="6">
        <f t="shared" si="7"/>
      </c>
      <c r="J38" s="7">
        <f t="shared" si="8"/>
      </c>
      <c r="K38" s="6">
        <f t="shared" si="9"/>
      </c>
      <c r="L38" s="6">
        <f t="shared" si="10"/>
      </c>
      <c r="M38" s="6">
        <f>IF(C38="","",IF(LEN('女子選手'!$M$4)=1,"47100"&amp;'女子選手'!$M$4,"4710"&amp;'女子選手'!$M$4))</f>
      </c>
      <c r="N38" s="6">
        <f>IF(M38="","",VLOOKUP('女子選手'!$M$4,'女子選手'!$S$69:$T$135,2,FALSE))</f>
      </c>
      <c r="O38" s="6">
        <f>IF('女子選手'!I20="","",'女子選手'!I20)</f>
      </c>
      <c r="P38" s="6">
        <f>IF(O38="","",VLOOKUP(O38,code!$A$24:$C$42,3,FALSE))</f>
      </c>
      <c r="Q38" s="6">
        <f>IF('女子選手'!J20="","",'女子選手'!J20)</f>
      </c>
      <c r="R38" s="6">
        <f>IF(Q38="","",VLOOKUP(Q38,code!$A$24:$C$42,3,FALSE))</f>
      </c>
      <c r="S38" s="6">
        <f>IF('女子選手'!K20="","",'女子選手'!K20)</f>
      </c>
      <c r="T38" s="6">
        <f>IF(S38="","",VLOOKUP(S38,code!$A$24:$C$42,3,FALSE))</f>
      </c>
      <c r="U38" s="6">
        <f>IF('女子選手'!L20="","",'女子選手'!L20)</f>
      </c>
      <c r="V38" s="6">
        <f>IF('女子選手'!M20="","",'女子選手'!M20)</f>
      </c>
      <c r="W38" s="6">
        <f t="shared" si="11"/>
      </c>
    </row>
    <row r="39" spans="1:23" ht="13.5">
      <c r="A39" s="6">
        <f>'女子選手'!A21</f>
        <v>7</v>
      </c>
      <c r="B39" s="6">
        <f t="shared" si="6"/>
      </c>
      <c r="C39" s="6">
        <f>IF('女子選手'!C21="","",'女子選手'!C21)</f>
      </c>
      <c r="D39" s="6">
        <f>IF('女子選手'!D21="","",'女子選手'!D21)</f>
      </c>
      <c r="E39" s="6">
        <f>IF('女子選手'!E21="","",'女子選手'!E21)</f>
      </c>
      <c r="F39" s="6">
        <f>IF('女子選手'!F21="","",'女子選手'!F21)</f>
      </c>
      <c r="G39" s="6">
        <f>IF('女子選手'!G21="","",'女子選手'!G21)</f>
      </c>
      <c r="H39" s="6">
        <f>IF('女子選手'!H21="","",'女子選手'!H21)</f>
      </c>
      <c r="I39" s="6">
        <f t="shared" si="7"/>
      </c>
      <c r="J39" s="7">
        <f t="shared" si="8"/>
      </c>
      <c r="K39" s="6">
        <f t="shared" si="9"/>
      </c>
      <c r="L39" s="6">
        <f t="shared" si="10"/>
      </c>
      <c r="M39" s="6">
        <f>IF(C39="","",IF(LEN('女子選手'!$M$4)=1,"47100"&amp;'女子選手'!$M$4,"4710"&amp;'女子選手'!$M$4))</f>
      </c>
      <c r="N39" s="6">
        <f>IF(M39="","",VLOOKUP('女子選手'!$M$4,'女子選手'!$S$69:$T$135,2,FALSE))</f>
      </c>
      <c r="O39" s="6">
        <f>IF('女子選手'!I21="","",'女子選手'!I21)</f>
      </c>
      <c r="P39" s="6">
        <f>IF(O39="","",VLOOKUP(O39,code!$A$24:$C$42,3,FALSE))</f>
      </c>
      <c r="Q39" s="6">
        <f>IF('女子選手'!J21="","",'女子選手'!J21)</f>
      </c>
      <c r="R39" s="6">
        <f>IF(Q39="","",VLOOKUP(Q39,code!$A$24:$C$42,3,FALSE))</f>
      </c>
      <c r="S39" s="6">
        <f>IF('女子選手'!K21="","",'女子選手'!K21)</f>
      </c>
      <c r="T39" s="6">
        <f>IF(S39="","",VLOOKUP(S39,code!$A$24:$C$42,3,FALSE))</f>
      </c>
      <c r="U39" s="6">
        <f>IF('女子選手'!L21="","",'女子選手'!L21)</f>
      </c>
      <c r="V39" s="6">
        <f>IF('女子選手'!M21="","",'女子選手'!M21)</f>
      </c>
      <c r="W39" s="6">
        <f t="shared" si="11"/>
      </c>
    </row>
    <row r="40" spans="1:23" ht="13.5">
      <c r="A40" s="6">
        <f>'女子選手'!A22</f>
        <v>8</v>
      </c>
      <c r="B40" s="6">
        <f t="shared" si="6"/>
      </c>
      <c r="C40" s="6">
        <f>IF('女子選手'!C22="","",'女子選手'!C22)</f>
      </c>
      <c r="D40" s="6">
        <f>IF('女子選手'!D22="","",'女子選手'!D22)</f>
      </c>
      <c r="E40" s="6">
        <f>IF('女子選手'!E22="","",'女子選手'!E22)</f>
      </c>
      <c r="F40" s="6">
        <f>IF('女子選手'!F22="","",'女子選手'!F22)</f>
      </c>
      <c r="G40" s="6">
        <f>IF('女子選手'!G22="","",'女子選手'!G22)</f>
      </c>
      <c r="H40" s="6">
        <f>IF('女子選手'!H22="","",'女子選手'!H22)</f>
      </c>
      <c r="I40" s="6">
        <f t="shared" si="7"/>
      </c>
      <c r="J40" s="7">
        <f t="shared" si="8"/>
      </c>
      <c r="K40" s="6">
        <f t="shared" si="9"/>
      </c>
      <c r="L40" s="6">
        <f t="shared" si="10"/>
      </c>
      <c r="M40" s="6">
        <f>IF(C40="","",IF(LEN('女子選手'!$M$4)=1,"47100"&amp;'女子選手'!$M$4,"4710"&amp;'女子選手'!$M$4))</f>
      </c>
      <c r="N40" s="6">
        <f>IF(M40="","",VLOOKUP('女子選手'!$M$4,'女子選手'!$S$69:$T$135,2,FALSE))</f>
      </c>
      <c r="O40" s="6">
        <f>IF('女子選手'!I22="","",'女子選手'!I22)</f>
      </c>
      <c r="P40" s="6">
        <f>IF(O40="","",VLOOKUP(O40,code!$A$24:$C$42,3,FALSE))</f>
      </c>
      <c r="Q40" s="6">
        <f>IF('女子選手'!J22="","",'女子選手'!J22)</f>
      </c>
      <c r="R40" s="6">
        <f>IF(Q40="","",VLOOKUP(Q40,code!$A$24:$C$42,3,FALSE))</f>
      </c>
      <c r="S40" s="6">
        <f>IF('女子選手'!K22="","",'女子選手'!K22)</f>
      </c>
      <c r="T40" s="6">
        <f>IF(S40="","",VLOOKUP(S40,code!$A$24:$C$42,3,FALSE))</f>
      </c>
      <c r="U40" s="6">
        <f>IF('女子選手'!L22="","",'女子選手'!L22)</f>
      </c>
      <c r="V40" s="6">
        <f>IF('女子選手'!M22="","",'女子選手'!M22)</f>
      </c>
      <c r="W40" s="6">
        <f t="shared" si="11"/>
      </c>
    </row>
    <row r="41" spans="1:23" ht="13.5">
      <c r="A41" s="6">
        <f>'女子選手'!A23</f>
        <v>9</v>
      </c>
      <c r="B41" s="6">
        <f t="shared" si="6"/>
      </c>
      <c r="C41" s="6">
        <f>IF('女子選手'!C23="","",'女子選手'!C23)</f>
      </c>
      <c r="D41" s="6">
        <f>IF('女子選手'!D23="","",'女子選手'!D23)</f>
      </c>
      <c r="E41" s="6">
        <f>IF('女子選手'!E23="","",'女子選手'!E23)</f>
      </c>
      <c r="F41" s="6">
        <f>IF('女子選手'!F23="","",'女子選手'!F23)</f>
      </c>
      <c r="G41" s="6">
        <f>IF('女子選手'!G23="","",'女子選手'!G23)</f>
      </c>
      <c r="H41" s="6">
        <f>IF('女子選手'!H23="","",'女子選手'!H23)</f>
      </c>
      <c r="I41" s="6">
        <f t="shared" si="7"/>
      </c>
      <c r="J41" s="7">
        <f t="shared" si="8"/>
      </c>
      <c r="K41" s="6">
        <f t="shared" si="9"/>
      </c>
      <c r="L41" s="6">
        <f t="shared" si="10"/>
      </c>
      <c r="M41" s="6">
        <f>IF(C41="","",IF(LEN('女子選手'!$M$4)=1,"47100"&amp;'女子選手'!$M$4,"4710"&amp;'女子選手'!$M$4))</f>
      </c>
      <c r="N41" s="6">
        <f>IF(M41="","",VLOOKUP('女子選手'!$M$4,'女子選手'!$S$69:$T$135,2,FALSE))</f>
      </c>
      <c r="O41" s="6">
        <f>IF('女子選手'!I23="","",'女子選手'!I23)</f>
      </c>
      <c r="P41" s="6">
        <f>IF(O41="","",VLOOKUP(O41,code!$A$24:$C$42,3,FALSE))</f>
      </c>
      <c r="Q41" s="6">
        <f>IF('女子選手'!J23="","",'女子選手'!J23)</f>
      </c>
      <c r="R41" s="6">
        <f>IF(Q41="","",VLOOKUP(Q41,code!$A$24:$C$42,3,FALSE))</f>
      </c>
      <c r="S41" s="6">
        <f>IF('女子選手'!K23="","",'女子選手'!K23)</f>
      </c>
      <c r="T41" s="6">
        <f>IF(S41="","",VLOOKUP(S41,code!$A$24:$C$42,3,FALSE))</f>
      </c>
      <c r="U41" s="6">
        <f>IF('女子選手'!L23="","",'女子選手'!L23)</f>
      </c>
      <c r="V41" s="6">
        <f>IF('女子選手'!M23="","",'女子選手'!M23)</f>
      </c>
      <c r="W41" s="6">
        <f t="shared" si="11"/>
      </c>
    </row>
    <row r="42" spans="1:23" ht="13.5">
      <c r="A42" s="6">
        <f>'女子選手'!A24</f>
        <v>10</v>
      </c>
      <c r="B42" s="6">
        <f t="shared" si="6"/>
      </c>
      <c r="C42" s="6">
        <f>IF('女子選手'!C24="","",'女子選手'!C24)</f>
      </c>
      <c r="D42" s="6">
        <f>IF('女子選手'!D24="","",'女子選手'!D24)</f>
      </c>
      <c r="E42" s="6">
        <f>IF('女子選手'!E24="","",'女子選手'!E24)</f>
      </c>
      <c r="F42" s="6">
        <f>IF('女子選手'!F24="","",'女子選手'!F24)</f>
      </c>
      <c r="G42" s="6">
        <f>IF('女子選手'!G24="","",'女子選手'!G24)</f>
      </c>
      <c r="H42" s="6">
        <f>IF('女子選手'!H24="","",'女子選手'!H24)</f>
      </c>
      <c r="I42" s="6">
        <f t="shared" si="7"/>
      </c>
      <c r="J42" s="7">
        <f t="shared" si="8"/>
      </c>
      <c r="K42" s="6">
        <f t="shared" si="9"/>
      </c>
      <c r="L42" s="6">
        <f t="shared" si="10"/>
      </c>
      <c r="M42" s="6">
        <f>IF(C42="","",IF(LEN('女子選手'!$M$4)=1,"47100"&amp;'女子選手'!$M$4,"4710"&amp;'女子選手'!$M$4))</f>
      </c>
      <c r="N42" s="6">
        <f>IF(M42="","",VLOOKUP('女子選手'!$M$4,'女子選手'!$S$69:$T$135,2,FALSE))</f>
      </c>
      <c r="O42" s="6">
        <f>IF('女子選手'!I24="","",'女子選手'!I24)</f>
      </c>
      <c r="P42" s="6">
        <f>IF(O42="","",VLOOKUP(O42,code!$A$24:$C$42,3,FALSE))</f>
      </c>
      <c r="Q42" s="6">
        <f>IF('女子選手'!J24="","",'女子選手'!J24)</f>
      </c>
      <c r="R42" s="6">
        <f>IF(Q42="","",VLOOKUP(Q42,code!$A$24:$C$42,3,FALSE))</f>
      </c>
      <c r="S42" s="6">
        <f>IF('女子選手'!K24="","",'女子選手'!K24)</f>
      </c>
      <c r="T42" s="6">
        <f>IF(S42="","",VLOOKUP(S42,code!$A$24:$C$42,3,FALSE))</f>
      </c>
      <c r="U42" s="6">
        <f>IF('女子選手'!L24="","",'女子選手'!L24)</f>
      </c>
      <c r="V42" s="6">
        <f>IF('女子選手'!M24="","",'女子選手'!M24)</f>
      </c>
      <c r="W42" s="6">
        <f t="shared" si="11"/>
      </c>
    </row>
    <row r="43" spans="1:23" ht="13.5">
      <c r="A43" s="6">
        <f>'女子選手'!A25</f>
        <v>11</v>
      </c>
      <c r="B43" s="6">
        <f t="shared" si="6"/>
      </c>
      <c r="C43" s="6">
        <f>IF('女子選手'!C25="","",'女子選手'!C25)</f>
      </c>
      <c r="D43" s="6">
        <f>IF('女子選手'!D25="","",'女子選手'!D25)</f>
      </c>
      <c r="E43" s="6">
        <f>IF('女子選手'!E25="","",'女子選手'!E25)</f>
      </c>
      <c r="F43" s="6">
        <f>IF('女子選手'!F25="","",'女子選手'!F25)</f>
      </c>
      <c r="G43" s="6">
        <f>IF('女子選手'!G25="","",'女子選手'!G25)</f>
      </c>
      <c r="H43" s="6">
        <f>IF('女子選手'!H25="","",'女子選手'!H25)</f>
      </c>
      <c r="I43" s="6">
        <f t="shared" si="7"/>
      </c>
      <c r="J43" s="7">
        <f t="shared" si="8"/>
      </c>
      <c r="K43" s="6">
        <f t="shared" si="9"/>
      </c>
      <c r="L43" s="6">
        <f t="shared" si="10"/>
      </c>
      <c r="M43" s="6">
        <f>IF(C43="","",IF(LEN('女子選手'!$M$4)=1,"47100"&amp;'女子選手'!$M$4,"4710"&amp;'女子選手'!$M$4))</f>
      </c>
      <c r="N43" s="6">
        <f>IF(M43="","",VLOOKUP('女子選手'!$M$4,'女子選手'!$S$69:$T$135,2,FALSE))</f>
      </c>
      <c r="O43" s="6">
        <f>IF('女子選手'!I25="","",'女子選手'!I25)</f>
      </c>
      <c r="P43" s="6">
        <f>IF(O43="","",VLOOKUP(O43,code!$A$24:$C$42,3,FALSE))</f>
      </c>
      <c r="Q43" s="6">
        <f>IF('女子選手'!J25="","",'女子選手'!J25)</f>
      </c>
      <c r="R43" s="6">
        <f>IF(Q43="","",VLOOKUP(Q43,code!$A$24:$C$42,3,FALSE))</f>
      </c>
      <c r="S43" s="6">
        <f>IF('女子選手'!K25="","",'女子選手'!K25)</f>
      </c>
      <c r="T43" s="6">
        <f>IF(S43="","",VLOOKUP(S43,code!$A$24:$C$42,3,FALSE))</f>
      </c>
      <c r="U43" s="6">
        <f>IF('女子選手'!L25="","",'女子選手'!L25)</f>
      </c>
      <c r="V43" s="6">
        <f>IF('女子選手'!M25="","",'女子選手'!M25)</f>
      </c>
      <c r="W43" s="6">
        <f t="shared" si="11"/>
      </c>
    </row>
    <row r="44" spans="1:23" ht="13.5">
      <c r="A44" s="6">
        <f>'女子選手'!A26</f>
        <v>12</v>
      </c>
      <c r="B44" s="6">
        <f t="shared" si="6"/>
      </c>
      <c r="C44" s="6">
        <f>IF('女子選手'!C26="","",'女子選手'!C26)</f>
      </c>
      <c r="D44" s="6">
        <f>IF('女子選手'!D26="","",'女子選手'!D26)</f>
      </c>
      <c r="E44" s="6">
        <f>IF('女子選手'!E26="","",'女子選手'!E26)</f>
      </c>
      <c r="F44" s="6">
        <f>IF('女子選手'!F26="","",'女子選手'!F26)</f>
      </c>
      <c r="G44" s="6">
        <f>IF('女子選手'!G26="","",'女子選手'!G26)</f>
      </c>
      <c r="H44" s="6">
        <f>IF('女子選手'!H26="","",'女子選手'!H26)</f>
      </c>
      <c r="I44" s="6">
        <f t="shared" si="7"/>
      </c>
      <c r="J44" s="7">
        <f t="shared" si="8"/>
      </c>
      <c r="K44" s="6">
        <f t="shared" si="9"/>
      </c>
      <c r="L44" s="6">
        <f t="shared" si="10"/>
      </c>
      <c r="M44" s="6">
        <f>IF(C44="","",IF(LEN('女子選手'!$M$4)=1,"47100"&amp;'女子選手'!$M$4,"4710"&amp;'女子選手'!$M$4))</f>
      </c>
      <c r="N44" s="6">
        <f>IF(M44="","",VLOOKUP('女子選手'!$M$4,'女子選手'!$S$69:$T$135,2,FALSE))</f>
      </c>
      <c r="O44" s="6">
        <f>IF('女子選手'!I26="","",'女子選手'!I26)</f>
      </c>
      <c r="P44" s="6">
        <f>IF(O44="","",VLOOKUP(O44,code!$A$24:$C$42,3,FALSE))</f>
      </c>
      <c r="Q44" s="6">
        <f>IF('女子選手'!J26="","",'女子選手'!J26)</f>
      </c>
      <c r="R44" s="6">
        <f>IF(Q44="","",VLOOKUP(Q44,code!$A$24:$C$42,3,FALSE))</f>
      </c>
      <c r="S44" s="6">
        <f>IF('女子選手'!K26="","",'女子選手'!K26)</f>
      </c>
      <c r="T44" s="6">
        <f>IF(S44="","",VLOOKUP(S44,code!$A$24:$C$42,3,FALSE))</f>
      </c>
      <c r="U44" s="6">
        <f>IF('女子選手'!L26="","",'女子選手'!L26)</f>
      </c>
      <c r="V44" s="6">
        <f>IF('女子選手'!M26="","",'女子選手'!M26)</f>
      </c>
      <c r="W44" s="6">
        <f t="shared" si="11"/>
      </c>
    </row>
    <row r="45" spans="1:23" ht="13.5">
      <c r="A45" s="6">
        <f>'女子選手'!A27</f>
        <v>13</v>
      </c>
      <c r="B45" s="6">
        <f t="shared" si="6"/>
      </c>
      <c r="C45" s="6">
        <f>IF('女子選手'!C27="","",'女子選手'!C27)</f>
      </c>
      <c r="D45" s="6">
        <f>IF('女子選手'!D27="","",'女子選手'!D27)</f>
      </c>
      <c r="E45" s="6">
        <f>IF('女子選手'!E27="","",'女子選手'!E27)</f>
      </c>
      <c r="F45" s="6">
        <f>IF('女子選手'!F27="","",'女子選手'!F27)</f>
      </c>
      <c r="G45" s="6">
        <f>IF('女子選手'!G27="","",'女子選手'!G27)</f>
      </c>
      <c r="H45" s="6">
        <f>IF('女子選手'!H27="","",'女子選手'!H27)</f>
      </c>
      <c r="I45" s="6">
        <f t="shared" si="7"/>
      </c>
      <c r="J45" s="7">
        <f t="shared" si="8"/>
      </c>
      <c r="K45" s="6">
        <f t="shared" si="9"/>
      </c>
      <c r="L45" s="6">
        <f t="shared" si="10"/>
      </c>
      <c r="M45" s="6">
        <f>IF(C45="","",IF(LEN('女子選手'!$M$4)=1,"47100"&amp;'女子選手'!$M$4,"4710"&amp;'女子選手'!$M$4))</f>
      </c>
      <c r="N45" s="6">
        <f>IF(M45="","",VLOOKUP('女子選手'!$M$4,'女子選手'!$S$69:$T$135,2,FALSE))</f>
      </c>
      <c r="O45" s="6">
        <f>IF('女子選手'!I27="","",'女子選手'!I27)</f>
      </c>
      <c r="P45" s="6">
        <f>IF(O45="","",VLOOKUP(O45,code!$A$24:$C$42,3,FALSE))</f>
      </c>
      <c r="Q45" s="6">
        <f>IF('女子選手'!J27="","",'女子選手'!J27)</f>
      </c>
      <c r="R45" s="6">
        <f>IF(Q45="","",VLOOKUP(Q45,code!$A$24:$C$42,3,FALSE))</f>
      </c>
      <c r="S45" s="6">
        <f>IF('女子選手'!K27="","",'女子選手'!K27)</f>
      </c>
      <c r="T45" s="6">
        <f>IF(S45="","",VLOOKUP(S45,code!$A$24:$C$42,3,FALSE))</f>
      </c>
      <c r="U45" s="6">
        <f>IF('女子選手'!L27="","",'女子選手'!L27)</f>
      </c>
      <c r="V45" s="6">
        <f>IF('女子選手'!M27="","",'女子選手'!M27)</f>
      </c>
      <c r="W45" s="6">
        <f t="shared" si="11"/>
      </c>
    </row>
    <row r="46" spans="1:23" ht="13.5">
      <c r="A46" s="6">
        <f>'女子選手'!A28</f>
        <v>14</v>
      </c>
      <c r="B46" s="6">
        <f t="shared" si="6"/>
      </c>
      <c r="C46" s="6">
        <f>IF('女子選手'!C28="","",'女子選手'!C28)</f>
      </c>
      <c r="D46" s="6">
        <f>IF('女子選手'!D28="","",'女子選手'!D28)</f>
      </c>
      <c r="E46" s="6">
        <f>IF('女子選手'!E28="","",'女子選手'!E28)</f>
      </c>
      <c r="F46" s="6">
        <f>IF('女子選手'!F28="","",'女子選手'!F28)</f>
      </c>
      <c r="G46" s="6">
        <f>IF('女子選手'!G28="","",'女子選手'!G28)</f>
      </c>
      <c r="H46" s="6">
        <f>IF('女子選手'!H28="","",'女子選手'!H28)</f>
      </c>
      <c r="I46" s="6">
        <f t="shared" si="7"/>
      </c>
      <c r="J46" s="7">
        <f t="shared" si="8"/>
      </c>
      <c r="K46" s="6">
        <f t="shared" si="9"/>
      </c>
      <c r="L46" s="6">
        <f t="shared" si="10"/>
      </c>
      <c r="M46" s="6">
        <f>IF(C46="","",IF(LEN('女子選手'!$M$4)=1,"47100"&amp;'女子選手'!$M$4,"4710"&amp;'女子選手'!$M$4))</f>
      </c>
      <c r="N46" s="6">
        <f>IF(M46="","",VLOOKUP('女子選手'!$M$4,'女子選手'!$S$69:$T$135,2,FALSE))</f>
      </c>
      <c r="O46" s="6">
        <f>IF('女子選手'!I28="","",'女子選手'!I28)</f>
      </c>
      <c r="P46" s="6">
        <f>IF(O46="","",VLOOKUP(O46,code!$A$24:$C$42,3,FALSE))</f>
      </c>
      <c r="Q46" s="6">
        <f>IF('女子選手'!J28="","",'女子選手'!J28)</f>
      </c>
      <c r="R46" s="6">
        <f>IF(Q46="","",VLOOKUP(Q46,code!$A$24:$C$42,3,FALSE))</f>
      </c>
      <c r="S46" s="6">
        <f>IF('女子選手'!K28="","",'女子選手'!K28)</f>
      </c>
      <c r="T46" s="6">
        <f>IF(S46="","",VLOOKUP(S46,code!$A$24:$C$42,3,FALSE))</f>
      </c>
      <c r="U46" s="6">
        <f>IF('女子選手'!L28="","",'女子選手'!L28)</f>
      </c>
      <c r="V46" s="6">
        <f>IF('女子選手'!M28="","",'女子選手'!M28)</f>
      </c>
      <c r="W46" s="6">
        <f t="shared" si="11"/>
      </c>
    </row>
    <row r="47" spans="1:23" ht="13.5">
      <c r="A47" s="6">
        <f>'女子選手'!A29</f>
        <v>15</v>
      </c>
      <c r="B47" s="6">
        <f t="shared" si="6"/>
      </c>
      <c r="C47" s="6">
        <f>IF('女子選手'!C29="","",'女子選手'!C29)</f>
      </c>
      <c r="D47" s="6">
        <f>IF('女子選手'!D29="","",'女子選手'!D29)</f>
      </c>
      <c r="E47" s="6">
        <f>IF('女子選手'!E29="","",'女子選手'!E29)</f>
      </c>
      <c r="F47" s="6">
        <f>IF('女子選手'!F29="","",'女子選手'!F29)</f>
      </c>
      <c r="G47" s="6">
        <f>IF('女子選手'!G29="","",'女子選手'!G29)</f>
      </c>
      <c r="H47" s="6">
        <f>IF('女子選手'!H29="","",'女子選手'!H29)</f>
      </c>
      <c r="I47" s="6">
        <f t="shared" si="7"/>
      </c>
      <c r="J47" s="7">
        <f t="shared" si="8"/>
      </c>
      <c r="K47" s="6">
        <f t="shared" si="9"/>
      </c>
      <c r="L47" s="6">
        <f t="shared" si="10"/>
      </c>
      <c r="M47" s="6">
        <f>IF(C47="","",IF(LEN('女子選手'!$M$4)=1,"47100"&amp;'女子選手'!$M$4,"4710"&amp;'女子選手'!$M$4))</f>
      </c>
      <c r="N47" s="6">
        <f>IF(M47="","",VLOOKUP('女子選手'!$M$4,'女子選手'!$S$69:$T$135,2,FALSE))</f>
      </c>
      <c r="O47" s="6">
        <f>IF('女子選手'!I29="","",'女子選手'!I29)</f>
      </c>
      <c r="P47" s="6">
        <f>IF(O47="","",VLOOKUP(O47,code!$A$24:$C$42,3,FALSE))</f>
      </c>
      <c r="Q47" s="6">
        <f>IF('女子選手'!J29="","",'女子選手'!J29)</f>
      </c>
      <c r="R47" s="6">
        <f>IF(Q47="","",VLOOKUP(Q47,code!$A$24:$C$42,3,FALSE))</f>
      </c>
      <c r="S47" s="6">
        <f>IF('女子選手'!K29="","",'女子選手'!K29)</f>
      </c>
      <c r="T47" s="6">
        <f>IF(S47="","",VLOOKUP(S47,code!$A$24:$C$42,3,FALSE))</f>
      </c>
      <c r="U47" s="6">
        <f>IF('女子選手'!L29="","",'女子選手'!L29)</f>
      </c>
      <c r="V47" s="6">
        <f>IF('女子選手'!M29="","",'女子選手'!M29)</f>
      </c>
      <c r="W47" s="6">
        <f t="shared" si="11"/>
      </c>
    </row>
    <row r="48" spans="1:23" ht="13.5">
      <c r="A48" s="6">
        <f>'女子選手'!A30</f>
        <v>16</v>
      </c>
      <c r="B48" s="6">
        <f t="shared" si="6"/>
      </c>
      <c r="C48" s="6">
        <f>IF('女子選手'!C30="","",'女子選手'!C30)</f>
      </c>
      <c r="D48" s="6">
        <f>IF('女子選手'!D30="","",'女子選手'!D30)</f>
      </c>
      <c r="E48" s="6">
        <f>IF('女子選手'!E30="","",'女子選手'!E30)</f>
      </c>
      <c r="F48" s="6">
        <f>IF('女子選手'!F30="","",'女子選手'!F30)</f>
      </c>
      <c r="G48" s="6">
        <f>IF('女子選手'!G30="","",'女子選手'!G30)</f>
      </c>
      <c r="H48" s="6">
        <f>IF('女子選手'!H30="","",'女子選手'!H30)</f>
      </c>
      <c r="I48" s="6">
        <f t="shared" si="7"/>
      </c>
      <c r="J48" s="7">
        <f t="shared" si="8"/>
      </c>
      <c r="K48" s="6">
        <f t="shared" si="9"/>
      </c>
      <c r="L48" s="6">
        <f t="shared" si="10"/>
      </c>
      <c r="M48" s="6">
        <f>IF(C48="","",IF(LEN('女子選手'!$M$4)=1,"47100"&amp;'女子選手'!$M$4,"4710"&amp;'女子選手'!$M$4))</f>
      </c>
      <c r="N48" s="6">
        <f>IF(M48="","",VLOOKUP('女子選手'!$M$4,'女子選手'!$S$69:$T$135,2,FALSE))</f>
      </c>
      <c r="O48" s="6">
        <f>IF('女子選手'!I30="","",'女子選手'!I30)</f>
      </c>
      <c r="P48" s="6">
        <f>IF(O48="","",VLOOKUP(O48,code!$A$24:$C$42,3,FALSE))</f>
      </c>
      <c r="Q48" s="6">
        <f>IF('女子選手'!J30="","",'女子選手'!J30)</f>
      </c>
      <c r="R48" s="6">
        <f>IF(Q48="","",VLOOKUP(Q48,code!$A$24:$C$42,3,FALSE))</f>
      </c>
      <c r="S48" s="6">
        <f>IF('女子選手'!K30="","",'女子選手'!K30)</f>
      </c>
      <c r="T48" s="6">
        <f>IF(S48="","",VLOOKUP(S48,code!$A$24:$C$42,3,FALSE))</f>
      </c>
      <c r="U48" s="6">
        <f>IF('女子選手'!L30="","",'女子選手'!L30)</f>
      </c>
      <c r="V48" s="6">
        <f>IF('女子選手'!M30="","",'女子選手'!M30)</f>
      </c>
      <c r="W48" s="6">
        <f t="shared" si="11"/>
      </c>
    </row>
    <row r="49" spans="1:23" ht="13.5">
      <c r="A49" s="6">
        <f>'女子選手'!A31</f>
        <v>17</v>
      </c>
      <c r="B49" s="6">
        <f t="shared" si="6"/>
      </c>
      <c r="C49" s="6">
        <f>IF('女子選手'!C31="","",'女子選手'!C31)</f>
      </c>
      <c r="D49" s="6">
        <f>IF('女子選手'!D31="","",'女子選手'!D31)</f>
      </c>
      <c r="E49" s="6">
        <f>IF('女子選手'!E31="","",'女子選手'!E31)</f>
      </c>
      <c r="F49" s="6">
        <f>IF('女子選手'!F31="","",'女子選手'!F31)</f>
      </c>
      <c r="G49" s="6">
        <f>IF('女子選手'!G31="","",'女子選手'!G31)</f>
      </c>
      <c r="H49" s="6">
        <f>IF('女子選手'!H31="","",'女子選手'!H31)</f>
      </c>
      <c r="I49" s="6">
        <f t="shared" si="7"/>
      </c>
      <c r="J49" s="7">
        <f t="shared" si="8"/>
      </c>
      <c r="K49" s="6">
        <f t="shared" si="9"/>
      </c>
      <c r="L49" s="6">
        <f t="shared" si="10"/>
      </c>
      <c r="M49" s="6">
        <f>IF(C49="","",IF(LEN('女子選手'!$M$4)=1,"47100"&amp;'女子選手'!$M$4,"4710"&amp;'女子選手'!$M$4))</f>
      </c>
      <c r="N49" s="6">
        <f>IF(M49="","",VLOOKUP('女子選手'!$M$4,'女子選手'!$S$69:$T$135,2,FALSE))</f>
      </c>
      <c r="O49" s="6">
        <f>IF('女子選手'!I31="","",'女子選手'!I31)</f>
      </c>
      <c r="P49" s="6">
        <f>IF(O49="","",VLOOKUP(O49,code!$A$24:$C$42,3,FALSE))</f>
      </c>
      <c r="Q49" s="6">
        <f>IF('女子選手'!J31="","",'女子選手'!J31)</f>
      </c>
      <c r="R49" s="6">
        <f>IF(Q49="","",VLOOKUP(Q49,code!$A$24:$C$42,3,FALSE))</f>
      </c>
      <c r="S49" s="6">
        <f>IF('女子選手'!K31="","",'女子選手'!K31)</f>
      </c>
      <c r="T49" s="6">
        <f>IF(S49="","",VLOOKUP(S49,code!$A$24:$C$42,3,FALSE))</f>
      </c>
      <c r="U49" s="6">
        <f>IF('女子選手'!L31="","",'女子選手'!L31)</f>
      </c>
      <c r="V49" s="6">
        <f>IF('女子選手'!M31="","",'女子選手'!M31)</f>
      </c>
      <c r="W49" s="6">
        <f t="shared" si="11"/>
      </c>
    </row>
    <row r="50" spans="1:23" ht="13.5">
      <c r="A50" s="6">
        <f>'女子選手'!A32</f>
        <v>18</v>
      </c>
      <c r="B50" s="6">
        <f t="shared" si="6"/>
      </c>
      <c r="C50" s="6">
        <f>IF('女子選手'!C32="","",'女子選手'!C32)</f>
      </c>
      <c r="D50" s="6">
        <f>IF('女子選手'!D32="","",'女子選手'!D32)</f>
      </c>
      <c r="E50" s="6">
        <f>IF('女子選手'!E32="","",'女子選手'!E32)</f>
      </c>
      <c r="F50" s="6">
        <f>IF('女子選手'!F32="","",'女子選手'!F32)</f>
      </c>
      <c r="G50" s="6">
        <f>IF('女子選手'!G32="","",'女子選手'!G32)</f>
      </c>
      <c r="H50" s="6">
        <f>IF('女子選手'!H32="","",'女子選手'!H32)</f>
      </c>
      <c r="I50" s="6">
        <f t="shared" si="7"/>
      </c>
      <c r="J50" s="7">
        <f t="shared" si="8"/>
      </c>
      <c r="K50" s="6">
        <f t="shared" si="9"/>
      </c>
      <c r="L50" s="6">
        <f t="shared" si="10"/>
      </c>
      <c r="M50" s="6">
        <f>IF(C50="","",IF(LEN('女子選手'!$M$4)=1,"47100"&amp;'女子選手'!$M$4,"4710"&amp;'女子選手'!$M$4))</f>
      </c>
      <c r="N50" s="6">
        <f>IF(M50="","",VLOOKUP('女子選手'!$M$4,'女子選手'!$S$69:$T$135,2,FALSE))</f>
      </c>
      <c r="O50" s="6">
        <f>IF('女子選手'!I32="","",'女子選手'!I32)</f>
      </c>
      <c r="P50" s="6">
        <f>IF(O50="","",VLOOKUP(O50,code!$A$24:$C$42,3,FALSE))</f>
      </c>
      <c r="Q50" s="6">
        <f>IF('女子選手'!J32="","",'女子選手'!J32)</f>
      </c>
      <c r="R50" s="6">
        <f>IF(Q50="","",VLOOKUP(Q50,code!$A$24:$C$42,3,FALSE))</f>
      </c>
      <c r="S50" s="6">
        <f>IF('女子選手'!K32="","",'女子選手'!K32)</f>
      </c>
      <c r="T50" s="6">
        <f>IF(S50="","",VLOOKUP(S50,code!$A$24:$C$42,3,FALSE))</f>
      </c>
      <c r="U50" s="6">
        <f>IF('女子選手'!L32="","",'女子選手'!L32)</f>
      </c>
      <c r="V50" s="6">
        <f>IF('女子選手'!M32="","",'女子選手'!M32)</f>
      </c>
      <c r="W50" s="6">
        <f t="shared" si="11"/>
      </c>
    </row>
    <row r="51" spans="1:23" ht="13.5">
      <c r="A51" s="6">
        <f>'女子選手'!A33</f>
        <v>19</v>
      </c>
      <c r="B51" s="6">
        <f t="shared" si="6"/>
      </c>
      <c r="C51" s="6">
        <f>IF('女子選手'!C33="","",'女子選手'!C33)</f>
      </c>
      <c r="D51" s="6">
        <f>IF('女子選手'!D33="","",'女子選手'!D33)</f>
      </c>
      <c r="E51" s="6">
        <f>IF('女子選手'!E33="","",'女子選手'!E33)</f>
      </c>
      <c r="F51" s="6">
        <f>IF('女子選手'!F33="","",'女子選手'!F33)</f>
      </c>
      <c r="G51" s="6">
        <f>IF('女子選手'!G33="","",'女子選手'!G33)</f>
      </c>
      <c r="H51" s="6">
        <f>IF('女子選手'!H33="","",'女子選手'!H33)</f>
      </c>
      <c r="I51" s="6">
        <f t="shared" si="7"/>
      </c>
      <c r="J51" s="7">
        <f t="shared" si="8"/>
      </c>
      <c r="K51" s="6">
        <f t="shared" si="9"/>
      </c>
      <c r="L51" s="6">
        <f t="shared" si="10"/>
      </c>
      <c r="M51" s="6">
        <f>IF(C51="","",IF(LEN('女子選手'!$M$4)=1,"47100"&amp;'女子選手'!$M$4,"4710"&amp;'女子選手'!$M$4))</f>
      </c>
      <c r="N51" s="6">
        <f>IF(M51="","",VLOOKUP('女子選手'!$M$4,'女子選手'!$S$69:$T$135,2,FALSE))</f>
      </c>
      <c r="O51" s="6">
        <f>IF('女子選手'!I33="","",'女子選手'!I33)</f>
      </c>
      <c r="P51" s="6">
        <f>IF(O51="","",VLOOKUP(O51,code!$A$24:$C$42,3,FALSE))</f>
      </c>
      <c r="Q51" s="6">
        <f>IF('女子選手'!J33="","",'女子選手'!J33)</f>
      </c>
      <c r="R51" s="6">
        <f>IF(Q51="","",VLOOKUP(Q51,code!$A$24:$C$42,3,FALSE))</f>
      </c>
      <c r="S51" s="6">
        <f>IF('女子選手'!K33="","",'女子選手'!K33)</f>
      </c>
      <c r="T51" s="6">
        <f>IF(S51="","",VLOOKUP(S51,code!$A$24:$C$42,3,FALSE))</f>
      </c>
      <c r="U51" s="6">
        <f>IF('女子選手'!L33="","",'女子選手'!L33)</f>
      </c>
      <c r="V51" s="6">
        <f>IF('女子選手'!M33="","",'女子選手'!M33)</f>
      </c>
      <c r="W51" s="6">
        <f t="shared" si="11"/>
      </c>
    </row>
    <row r="52" spans="1:23" ht="13.5">
      <c r="A52" s="6">
        <f>'女子選手'!A34</f>
        <v>20</v>
      </c>
      <c r="B52" s="6">
        <f>IF(D52="","",IF(LEN(A52)=1,M52&amp;"00"&amp;A52,M52&amp;"0"&amp;A52))</f>
      </c>
      <c r="C52" s="6">
        <f>IF('女子選手'!C34="","",'女子選手'!C34)</f>
      </c>
      <c r="D52" s="6">
        <f>IF('女子選手'!D34="","",'女子選手'!D34)</f>
      </c>
      <c r="E52" s="6">
        <f>IF('女子選手'!E34="","",'女子選手'!E34)</f>
      </c>
      <c r="F52" s="6">
        <f>IF('女子選手'!F34="","",'女子選手'!F34)</f>
      </c>
      <c r="G52" s="6">
        <f>IF('女子選手'!G34="","",'女子選手'!G34)</f>
      </c>
      <c r="H52" s="6">
        <f>IF('女子選手'!H34="","",'女子選手'!H34)</f>
      </c>
      <c r="I52" s="6">
        <f>IF(D52="","",LEN(D52)+LEN(E52))</f>
      </c>
      <c r="J52" s="7">
        <f>IF(D52="","",IF(I52&lt;=3,D52&amp;"　　"&amp;E52&amp;"("&amp;H52&amp;")",IF(I52=4,D52&amp;"　"&amp;E52&amp;"("&amp;H52&amp;")",IF(I52&gt;=5,D52&amp;E52&amp;"("&amp;H52&amp;")"))))</f>
      </c>
      <c r="K52" s="6">
        <f>IF(F52="","",F52&amp;"　"&amp;G52)</f>
      </c>
      <c r="L52" s="6">
        <f>IF(D52="","",1)</f>
      </c>
      <c r="M52" s="6">
        <f>IF(C52="","",IF(LEN('女子選手'!$M$4)=1,"47100"&amp;'女子選手'!$M$4,"4710"&amp;'女子選手'!$M$4))</f>
      </c>
      <c r="N52" s="6">
        <f>IF(M52="","",VLOOKUP('女子選手'!$M$4,'女子選手'!$S$69:$T$135,2,FALSE))</f>
      </c>
      <c r="O52" s="6">
        <f>IF('女子選手'!I34="","",'女子選手'!I34)</f>
      </c>
      <c r="P52" s="6">
        <f>IF(O52="","",VLOOKUP(O52,code!$A$24:$C$42,3,FALSE))</f>
      </c>
      <c r="Q52" s="6">
        <f>IF('女子選手'!J34="","",'女子選手'!J34)</f>
      </c>
      <c r="R52" s="6">
        <f>IF(Q52="","",VLOOKUP(Q52,code!$A$24:$C$42,3,FALSE))</f>
      </c>
      <c r="S52" s="6">
        <f>IF('女子選手'!K34="","",'女子選手'!K34)</f>
      </c>
      <c r="T52" s="6">
        <f>IF(S52="","",VLOOKUP(S52,code!$A$24:$C$42,3,FALSE))</f>
      </c>
      <c r="U52" s="6">
        <f>IF('女子選手'!L34="","",'女子選手'!L34)</f>
      </c>
      <c r="V52" s="6">
        <f>IF('女子選手'!M34="","",'女子選手'!M34)</f>
      </c>
      <c r="W52" s="6">
        <f t="shared" si="11"/>
      </c>
    </row>
    <row r="53" spans="1:23" ht="13.5">
      <c r="A53" s="6">
        <f>'女子選手'!A35</f>
        <v>21</v>
      </c>
      <c r="B53" s="6">
        <f aca="true" t="shared" si="12" ref="B53:B62">IF(D53="","",IF(LEN(A53)=1,M53&amp;"00"&amp;A53,M53&amp;"0"&amp;A53))</f>
      </c>
      <c r="C53" s="6">
        <f>IF('女子選手'!C35="","",'女子選手'!C35)</f>
      </c>
      <c r="D53" s="6">
        <f>IF('女子選手'!D35="","",'女子選手'!D35)</f>
      </c>
      <c r="E53" s="6">
        <f>IF('女子選手'!E35="","",'女子選手'!E35)</f>
      </c>
      <c r="F53" s="6">
        <f>IF('女子選手'!F35="","",'女子選手'!F35)</f>
      </c>
      <c r="G53" s="6">
        <f>IF('女子選手'!G35="","",'女子選手'!G35)</f>
      </c>
      <c r="H53" s="6">
        <f>IF('女子選手'!H35="","",'女子選手'!H35)</f>
      </c>
      <c r="I53" s="6">
        <f aca="true" t="shared" si="13" ref="I53:I62">IF(D53="","",LEN(D53)+LEN(E53))</f>
      </c>
      <c r="J53" s="7">
        <f aca="true" t="shared" si="14" ref="J53:J62">IF(D53="","",IF(I53&lt;=3,D53&amp;"　　"&amp;E53&amp;"("&amp;H53&amp;")",IF(I53=4,D53&amp;"　"&amp;E53&amp;"("&amp;H53&amp;")",IF(I53&gt;=5,D53&amp;E53&amp;"("&amp;H53&amp;")"))))</f>
      </c>
      <c r="K53" s="6">
        <f aca="true" t="shared" si="15" ref="K53:K62">IF(F53="","",F53&amp;"　"&amp;G53)</f>
      </c>
      <c r="L53" s="6">
        <f aca="true" t="shared" si="16" ref="L53:L62">IF(D53="","",1)</f>
      </c>
      <c r="M53" s="6">
        <f>IF(C53="","",IF(LEN('女子選手'!$M$4)=1,"47100"&amp;'女子選手'!$M$4,"4710"&amp;'女子選手'!$M$4))</f>
      </c>
      <c r="N53" s="6">
        <f>IF(M53="","",VLOOKUP('女子選手'!$M$4,'女子選手'!$S$69:$T$135,2,FALSE))</f>
      </c>
      <c r="O53" s="6">
        <f>IF('女子選手'!I35="","",'女子選手'!I35)</f>
      </c>
      <c r="P53" s="6">
        <f>IF(O53="","",VLOOKUP(O53,code!$A$24:$C$42,3,FALSE))</f>
      </c>
      <c r="Q53" s="6">
        <f>IF('女子選手'!J35="","",'女子選手'!J35)</f>
      </c>
      <c r="R53" s="6">
        <f>IF(Q53="","",VLOOKUP(Q53,code!$A$24:$C$42,3,FALSE))</f>
      </c>
      <c r="S53" s="6">
        <f>IF('女子選手'!K35="","",'女子選手'!K35)</f>
      </c>
      <c r="T53" s="6">
        <f>IF(S53="","",VLOOKUP(S53,code!$A$24:$C$42,3,FALSE))</f>
      </c>
      <c r="U53" s="6">
        <f>IF('女子選手'!L35="","",'女子選手'!L35)</f>
      </c>
      <c r="V53" s="6">
        <f>IF('女子選手'!M35="","",'女子選手'!M35)</f>
      </c>
      <c r="W53" s="6">
        <f t="shared" si="11"/>
      </c>
    </row>
    <row r="54" spans="1:23" ht="13.5">
      <c r="A54" s="6">
        <f>'女子選手'!A36</f>
        <v>22</v>
      </c>
      <c r="B54" s="6">
        <f t="shared" si="12"/>
      </c>
      <c r="C54" s="6">
        <f>IF('女子選手'!C36="","",'女子選手'!C36)</f>
      </c>
      <c r="D54" s="6">
        <f>IF('女子選手'!D36="","",'女子選手'!D36)</f>
      </c>
      <c r="E54" s="6">
        <f>IF('女子選手'!E36="","",'女子選手'!E36)</f>
      </c>
      <c r="F54" s="6">
        <f>IF('女子選手'!F36="","",'女子選手'!F36)</f>
      </c>
      <c r="G54" s="6">
        <f>IF('女子選手'!G36="","",'女子選手'!G36)</f>
      </c>
      <c r="H54" s="6">
        <f>IF('女子選手'!H36="","",'女子選手'!H36)</f>
      </c>
      <c r="I54" s="6">
        <f t="shared" si="13"/>
      </c>
      <c r="J54" s="7">
        <f t="shared" si="14"/>
      </c>
      <c r="K54" s="6">
        <f t="shared" si="15"/>
      </c>
      <c r="L54" s="6">
        <f t="shared" si="16"/>
      </c>
      <c r="M54" s="6">
        <f>IF(C54="","",IF(LEN('女子選手'!$M$4)=1,"47100"&amp;'女子選手'!$M$4,"4710"&amp;'女子選手'!$M$4))</f>
      </c>
      <c r="N54" s="6">
        <f>IF(M54="","",VLOOKUP('女子選手'!$M$4,'女子選手'!$S$69:$T$135,2,FALSE))</f>
      </c>
      <c r="O54" s="6">
        <f>IF('女子選手'!I36="","",'女子選手'!I36)</f>
      </c>
      <c r="P54" s="6">
        <f>IF(O54="","",VLOOKUP(O54,code!$A$24:$C$42,3,FALSE))</f>
      </c>
      <c r="Q54" s="6">
        <f>IF('女子選手'!J36="","",'女子選手'!J36)</f>
      </c>
      <c r="R54" s="6">
        <f>IF(Q54="","",VLOOKUP(Q54,code!$A$24:$C$42,3,FALSE))</f>
      </c>
      <c r="S54" s="6">
        <f>IF('女子選手'!K36="","",'女子選手'!K36)</f>
      </c>
      <c r="T54" s="6">
        <f>IF(S54="","",VLOOKUP(S54,code!$A$24:$C$42,3,FALSE))</f>
      </c>
      <c r="U54" s="6">
        <f>IF('女子選手'!L36="","",'女子選手'!L36)</f>
      </c>
      <c r="V54" s="6">
        <f>IF('女子選手'!M36="","",'女子選手'!M36)</f>
      </c>
      <c r="W54" s="6">
        <f t="shared" si="11"/>
      </c>
    </row>
    <row r="55" spans="1:23" ht="13.5">
      <c r="A55" s="6">
        <f>'女子選手'!A37</f>
        <v>23</v>
      </c>
      <c r="B55" s="6">
        <f t="shared" si="12"/>
      </c>
      <c r="C55" s="6">
        <f>IF('女子選手'!C37="","",'女子選手'!C37)</f>
      </c>
      <c r="D55" s="6">
        <f>IF('女子選手'!D37="","",'女子選手'!D37)</f>
      </c>
      <c r="E55" s="6">
        <f>IF('女子選手'!E37="","",'女子選手'!E37)</f>
      </c>
      <c r="F55" s="6">
        <f>IF('女子選手'!F37="","",'女子選手'!F37)</f>
      </c>
      <c r="G55" s="6">
        <f>IF('女子選手'!G37="","",'女子選手'!G37)</f>
      </c>
      <c r="H55" s="6">
        <f>IF('女子選手'!H37="","",'女子選手'!H37)</f>
      </c>
      <c r="I55" s="6">
        <f t="shared" si="13"/>
      </c>
      <c r="J55" s="7">
        <f t="shared" si="14"/>
      </c>
      <c r="K55" s="6">
        <f t="shared" si="15"/>
      </c>
      <c r="L55" s="6">
        <f t="shared" si="16"/>
      </c>
      <c r="M55" s="6">
        <f>IF(C55="","",IF(LEN('女子選手'!$M$4)=1,"47100"&amp;'女子選手'!$M$4,"4710"&amp;'女子選手'!$M$4))</f>
      </c>
      <c r="N55" s="6">
        <f>IF(M55="","",VLOOKUP('女子選手'!$M$4,'女子選手'!$S$69:$T$135,2,FALSE))</f>
      </c>
      <c r="O55" s="6">
        <f>IF('女子選手'!I37="","",'女子選手'!I37)</f>
      </c>
      <c r="P55" s="6">
        <f>IF(O55="","",VLOOKUP(O55,code!$A$24:$C$42,3,FALSE))</f>
      </c>
      <c r="Q55" s="6">
        <f>IF('女子選手'!J37="","",'女子選手'!J37)</f>
      </c>
      <c r="R55" s="6">
        <f>IF(Q55="","",VLOOKUP(Q55,code!$A$24:$C$42,3,FALSE))</f>
      </c>
      <c r="S55" s="6">
        <f>IF('女子選手'!K37="","",'女子選手'!K37)</f>
      </c>
      <c r="T55" s="6">
        <f>IF(S55="","",VLOOKUP(S55,code!$A$24:$C$42,3,FALSE))</f>
      </c>
      <c r="U55" s="6">
        <f>IF('女子選手'!L37="","",'女子選手'!L37)</f>
      </c>
      <c r="V55" s="6">
        <f>IF('女子選手'!M37="","",'女子選手'!M37)</f>
      </c>
      <c r="W55" s="6">
        <f t="shared" si="11"/>
      </c>
    </row>
    <row r="56" spans="1:23" ht="13.5">
      <c r="A56" s="6">
        <f>'女子選手'!A38</f>
        <v>24</v>
      </c>
      <c r="B56" s="6">
        <f t="shared" si="12"/>
      </c>
      <c r="C56" s="6">
        <f>IF('女子選手'!C38="","",'女子選手'!C38)</f>
      </c>
      <c r="D56" s="6">
        <f>IF('女子選手'!D38="","",'女子選手'!D38)</f>
      </c>
      <c r="E56" s="6">
        <f>IF('女子選手'!E38="","",'女子選手'!E38)</f>
      </c>
      <c r="F56" s="6">
        <f>IF('女子選手'!F38="","",'女子選手'!F38)</f>
      </c>
      <c r="G56" s="6">
        <f>IF('女子選手'!G38="","",'女子選手'!G38)</f>
      </c>
      <c r="H56" s="6">
        <f>IF('女子選手'!H38="","",'女子選手'!H38)</f>
      </c>
      <c r="I56" s="6">
        <f t="shared" si="13"/>
      </c>
      <c r="J56" s="7">
        <f t="shared" si="14"/>
      </c>
      <c r="K56" s="6">
        <f t="shared" si="15"/>
      </c>
      <c r="L56" s="6">
        <f t="shared" si="16"/>
      </c>
      <c r="M56" s="6">
        <f>IF(C56="","",IF(LEN('女子選手'!$M$4)=1,"47100"&amp;'女子選手'!$M$4,"4710"&amp;'女子選手'!$M$4))</f>
      </c>
      <c r="N56" s="6">
        <f>IF(M56="","",VLOOKUP('女子選手'!$M$4,'女子選手'!$S$69:$T$135,2,FALSE))</f>
      </c>
      <c r="O56" s="6">
        <f>IF('女子選手'!I38="","",'女子選手'!I38)</f>
      </c>
      <c r="P56" s="6">
        <f>IF(O56="","",VLOOKUP(O56,code!$A$24:$C$42,3,FALSE))</f>
      </c>
      <c r="Q56" s="6">
        <f>IF('女子選手'!J38="","",'女子選手'!J38)</f>
      </c>
      <c r="R56" s="6">
        <f>IF(Q56="","",VLOOKUP(Q56,code!$A$24:$C$42,3,FALSE))</f>
      </c>
      <c r="S56" s="6">
        <f>IF('女子選手'!K38="","",'女子選手'!K38)</f>
      </c>
      <c r="T56" s="6">
        <f>IF(S56="","",VLOOKUP(S56,code!$A$24:$C$42,3,FALSE))</f>
      </c>
      <c r="U56" s="6">
        <f>IF('女子選手'!L38="","",'女子選手'!L38)</f>
      </c>
      <c r="V56" s="6">
        <f>IF('女子選手'!M38="","",'女子選手'!M38)</f>
      </c>
      <c r="W56" s="6">
        <f t="shared" si="11"/>
      </c>
    </row>
    <row r="57" spans="1:23" ht="13.5">
      <c r="A57" s="6">
        <f>'女子選手'!A39</f>
        <v>25</v>
      </c>
      <c r="B57" s="6">
        <f t="shared" si="12"/>
      </c>
      <c r="C57" s="6">
        <f>IF('女子選手'!C39="","",'女子選手'!C39)</f>
      </c>
      <c r="D57" s="6">
        <f>IF('女子選手'!D39="","",'女子選手'!D39)</f>
      </c>
      <c r="E57" s="6">
        <f>IF('女子選手'!E39="","",'女子選手'!E39)</f>
      </c>
      <c r="F57" s="6">
        <f>IF('女子選手'!F39="","",'女子選手'!F39)</f>
      </c>
      <c r="G57" s="6">
        <f>IF('女子選手'!G39="","",'女子選手'!G39)</f>
      </c>
      <c r="H57" s="6">
        <f>IF('女子選手'!H39="","",'女子選手'!H39)</f>
      </c>
      <c r="I57" s="6">
        <f t="shared" si="13"/>
      </c>
      <c r="J57" s="7">
        <f t="shared" si="14"/>
      </c>
      <c r="K57" s="6">
        <f t="shared" si="15"/>
      </c>
      <c r="L57" s="6">
        <f t="shared" si="16"/>
      </c>
      <c r="M57" s="6">
        <f>IF(C57="","",IF(LEN('女子選手'!$M$4)=1,"47100"&amp;'女子選手'!$M$4,"4710"&amp;'女子選手'!$M$4))</f>
      </c>
      <c r="N57" s="6">
        <f>IF(M57="","",VLOOKUP('女子選手'!$M$4,'女子選手'!$S$69:$T$135,2,FALSE))</f>
      </c>
      <c r="O57" s="6">
        <f>IF('女子選手'!I39="","",'女子選手'!I39)</f>
      </c>
      <c r="P57" s="6">
        <f>IF(O57="","",VLOOKUP(O57,code!$A$24:$C$42,3,FALSE))</f>
      </c>
      <c r="Q57" s="6">
        <f>IF('女子選手'!J39="","",'女子選手'!J39)</f>
      </c>
      <c r="R57" s="6">
        <f>IF(Q57="","",VLOOKUP(Q57,code!$A$24:$C$42,3,FALSE))</f>
      </c>
      <c r="S57" s="6">
        <f>IF('女子選手'!K39="","",'女子選手'!K39)</f>
      </c>
      <c r="T57" s="6">
        <f>IF(S57="","",VLOOKUP(S57,code!$A$24:$C$42,3,FALSE))</f>
      </c>
      <c r="U57" s="6">
        <f>IF('女子選手'!L39="","",'女子選手'!L39)</f>
      </c>
      <c r="V57" s="6">
        <f>IF('女子選手'!M39="","",'女子選手'!M39)</f>
      </c>
      <c r="W57" s="6">
        <f t="shared" si="11"/>
      </c>
    </row>
    <row r="58" spans="1:23" ht="13.5">
      <c r="A58" s="6">
        <f>'女子選手'!A40</f>
        <v>26</v>
      </c>
      <c r="B58" s="6">
        <f t="shared" si="12"/>
      </c>
      <c r="C58" s="6">
        <f>IF('女子選手'!C40="","",'女子選手'!C40)</f>
      </c>
      <c r="D58" s="6">
        <f>IF('女子選手'!D40="","",'女子選手'!D40)</f>
      </c>
      <c r="E58" s="6">
        <f>IF('女子選手'!E40="","",'女子選手'!E40)</f>
      </c>
      <c r="F58" s="6">
        <f>IF('女子選手'!F40="","",'女子選手'!F40)</f>
      </c>
      <c r="G58" s="6">
        <f>IF('女子選手'!G40="","",'女子選手'!G40)</f>
      </c>
      <c r="H58" s="6">
        <f>IF('女子選手'!H40="","",'女子選手'!H40)</f>
      </c>
      <c r="I58" s="6">
        <f t="shared" si="13"/>
      </c>
      <c r="J58" s="7">
        <f t="shared" si="14"/>
      </c>
      <c r="K58" s="6">
        <f t="shared" si="15"/>
      </c>
      <c r="L58" s="6">
        <f t="shared" si="16"/>
      </c>
      <c r="M58" s="6">
        <f>IF(C58="","",IF(LEN('女子選手'!$M$4)=1,"47100"&amp;'女子選手'!$M$4,"4710"&amp;'女子選手'!$M$4))</f>
      </c>
      <c r="N58" s="6">
        <f>IF(M58="","",VLOOKUP('女子選手'!$M$4,'女子選手'!$S$69:$T$135,2,FALSE))</f>
      </c>
      <c r="O58" s="6">
        <f>IF('女子選手'!I40="","",'女子選手'!I40)</f>
      </c>
      <c r="P58" s="6">
        <f>IF(O58="","",VLOOKUP(O58,code!$A$24:$C$42,3,FALSE))</f>
      </c>
      <c r="Q58" s="6">
        <f>IF('女子選手'!J40="","",'女子選手'!J40)</f>
      </c>
      <c r="R58" s="6">
        <f>IF(Q58="","",VLOOKUP(Q58,code!$A$24:$C$42,3,FALSE))</f>
      </c>
      <c r="S58" s="6">
        <f>IF('女子選手'!K40="","",'女子選手'!K40)</f>
      </c>
      <c r="T58" s="6">
        <f>IF(S58="","",VLOOKUP(S58,code!$A$24:$C$42,3,FALSE))</f>
      </c>
      <c r="U58" s="6">
        <f>IF('女子選手'!L40="","",'女子選手'!L40)</f>
      </c>
      <c r="V58" s="6">
        <f>IF('女子選手'!M40="","",'女子選手'!M40)</f>
      </c>
      <c r="W58" s="6">
        <f t="shared" si="11"/>
      </c>
    </row>
    <row r="59" spans="1:23" ht="13.5">
      <c r="A59" s="6">
        <f>'女子選手'!A41</f>
        <v>27</v>
      </c>
      <c r="B59" s="6">
        <f t="shared" si="12"/>
      </c>
      <c r="C59" s="6">
        <f>IF('女子選手'!C41="","",'女子選手'!C41)</f>
      </c>
      <c r="D59" s="6">
        <f>IF('女子選手'!D41="","",'女子選手'!D41)</f>
      </c>
      <c r="E59" s="6">
        <f>IF('女子選手'!E41="","",'女子選手'!E41)</f>
      </c>
      <c r="F59" s="6">
        <f>IF('女子選手'!F41="","",'女子選手'!F41)</f>
      </c>
      <c r="G59" s="6">
        <f>IF('女子選手'!G41="","",'女子選手'!G41)</f>
      </c>
      <c r="H59" s="6">
        <f>IF('女子選手'!H41="","",'女子選手'!H41)</f>
      </c>
      <c r="I59" s="6">
        <f t="shared" si="13"/>
      </c>
      <c r="J59" s="7">
        <f t="shared" si="14"/>
      </c>
      <c r="K59" s="6">
        <f t="shared" si="15"/>
      </c>
      <c r="L59" s="6">
        <f t="shared" si="16"/>
      </c>
      <c r="M59" s="6">
        <f>IF(C59="","",IF(LEN('女子選手'!$M$4)=1,"47100"&amp;'女子選手'!$M$4,"4710"&amp;'女子選手'!$M$4))</f>
      </c>
      <c r="N59" s="6">
        <f>IF(M59="","",VLOOKUP('女子選手'!$M$4,'女子選手'!$S$69:$T$135,2,FALSE))</f>
      </c>
      <c r="O59" s="6">
        <f>IF('女子選手'!I41="","",'女子選手'!I41)</f>
      </c>
      <c r="P59" s="6">
        <f>IF(O59="","",VLOOKUP(O59,code!$A$24:$C$42,3,FALSE))</f>
      </c>
      <c r="Q59" s="6">
        <f>IF('女子選手'!J41="","",'女子選手'!J41)</f>
      </c>
      <c r="R59" s="6">
        <f>IF(Q59="","",VLOOKUP(Q59,code!$A$24:$C$42,3,FALSE))</f>
      </c>
      <c r="S59" s="6">
        <f>IF('女子選手'!K41="","",'女子選手'!K41)</f>
      </c>
      <c r="T59" s="6">
        <f>IF(S59="","",VLOOKUP(S59,code!$A$24:$C$42,3,FALSE))</f>
      </c>
      <c r="U59" s="6">
        <f>IF('女子選手'!L41="","",'女子選手'!L41)</f>
      </c>
      <c r="V59" s="6">
        <f>IF('女子選手'!M41="","",'女子選手'!M41)</f>
      </c>
      <c r="W59" s="6">
        <f t="shared" si="11"/>
      </c>
    </row>
    <row r="60" spans="1:23" ht="13.5">
      <c r="A60" s="6">
        <f>'女子選手'!A42</f>
        <v>28</v>
      </c>
      <c r="B60" s="6">
        <f t="shared" si="12"/>
      </c>
      <c r="C60" s="6">
        <f>IF('女子選手'!C42="","",'女子選手'!C42)</f>
      </c>
      <c r="D60" s="6">
        <f>IF('女子選手'!D42="","",'女子選手'!D42)</f>
      </c>
      <c r="E60" s="6">
        <f>IF('女子選手'!E42="","",'女子選手'!E42)</f>
      </c>
      <c r="F60" s="6">
        <f>IF('女子選手'!F42="","",'女子選手'!F42)</f>
      </c>
      <c r="G60" s="6">
        <f>IF('女子選手'!G42="","",'女子選手'!G42)</f>
      </c>
      <c r="H60" s="6">
        <f>IF('女子選手'!H42="","",'女子選手'!H42)</f>
      </c>
      <c r="I60" s="6">
        <f t="shared" si="13"/>
      </c>
      <c r="J60" s="7">
        <f t="shared" si="14"/>
      </c>
      <c r="K60" s="6">
        <f t="shared" si="15"/>
      </c>
      <c r="L60" s="6">
        <f t="shared" si="16"/>
      </c>
      <c r="M60" s="6">
        <f>IF(C60="","",IF(LEN('女子選手'!$M$4)=1,"47100"&amp;'女子選手'!$M$4,"4710"&amp;'女子選手'!$M$4))</f>
      </c>
      <c r="N60" s="6">
        <f>IF(M60="","",VLOOKUP('女子選手'!$M$4,'女子選手'!$S$69:$T$135,2,FALSE))</f>
      </c>
      <c r="O60" s="6">
        <f>IF('女子選手'!I42="","",'女子選手'!I42)</f>
      </c>
      <c r="P60" s="6">
        <f>IF(O60="","",VLOOKUP(O60,code!$A$24:$C$42,3,FALSE))</f>
      </c>
      <c r="Q60" s="6">
        <f>IF('女子選手'!J42="","",'女子選手'!J42)</f>
      </c>
      <c r="R60" s="6">
        <f>IF(Q60="","",VLOOKUP(Q60,code!$A$24:$C$42,3,FALSE))</f>
      </c>
      <c r="S60" s="6">
        <f>IF('女子選手'!K42="","",'女子選手'!K42)</f>
      </c>
      <c r="T60" s="6">
        <f>IF(S60="","",VLOOKUP(S60,code!$A$24:$C$42,3,FALSE))</f>
      </c>
      <c r="U60" s="6">
        <f>IF('女子選手'!L42="","",'女子選手'!L42)</f>
      </c>
      <c r="V60" s="6">
        <f>IF('女子選手'!M42="","",'女子選手'!M42)</f>
      </c>
      <c r="W60" s="6">
        <f t="shared" si="11"/>
      </c>
    </row>
    <row r="61" spans="1:23" ht="13.5">
      <c r="A61" s="6">
        <f>'女子選手'!A43</f>
        <v>29</v>
      </c>
      <c r="B61" s="6">
        <f t="shared" si="12"/>
      </c>
      <c r="C61" s="6">
        <f>IF('女子選手'!C43="","",'女子選手'!C43)</f>
      </c>
      <c r="D61" s="6">
        <f>IF('女子選手'!D43="","",'女子選手'!D43)</f>
      </c>
      <c r="E61" s="6">
        <f>IF('女子選手'!E43="","",'女子選手'!E43)</f>
      </c>
      <c r="F61" s="6">
        <f>IF('女子選手'!F43="","",'女子選手'!F43)</f>
      </c>
      <c r="G61" s="6">
        <f>IF('女子選手'!G43="","",'女子選手'!G43)</f>
      </c>
      <c r="H61" s="6">
        <f>IF('女子選手'!H43="","",'女子選手'!H43)</f>
      </c>
      <c r="I61" s="6">
        <f t="shared" si="13"/>
      </c>
      <c r="J61" s="7">
        <f t="shared" si="14"/>
      </c>
      <c r="K61" s="6">
        <f t="shared" si="15"/>
      </c>
      <c r="L61" s="6">
        <f t="shared" si="16"/>
      </c>
      <c r="M61" s="6">
        <f>IF(C61="","",IF(LEN('女子選手'!$M$4)=1,"47100"&amp;'女子選手'!$M$4,"4710"&amp;'女子選手'!$M$4))</f>
      </c>
      <c r="N61" s="6">
        <f>IF(M61="","",VLOOKUP('女子選手'!$M$4,'女子選手'!$S$69:$T$135,2,FALSE))</f>
      </c>
      <c r="O61" s="6">
        <f>IF('女子選手'!I43="","",'女子選手'!I43)</f>
      </c>
      <c r="P61" s="6">
        <f>IF(O61="","",VLOOKUP(O61,code!$A$24:$C$42,3,FALSE))</f>
      </c>
      <c r="Q61" s="6">
        <f>IF('女子選手'!J43="","",'女子選手'!J43)</f>
      </c>
      <c r="R61" s="6">
        <f>IF(Q61="","",VLOOKUP(Q61,code!$A$24:$C$42,3,FALSE))</f>
      </c>
      <c r="S61" s="6">
        <f>IF('女子選手'!K43="","",'女子選手'!K43)</f>
      </c>
      <c r="T61" s="6">
        <f>IF(S61="","",VLOOKUP(S61,code!$A$24:$C$42,3,FALSE))</f>
      </c>
      <c r="U61" s="6">
        <f>IF('女子選手'!L43="","",'女子選手'!L43)</f>
      </c>
      <c r="V61" s="6">
        <f>IF('女子選手'!M43="","",'女子選手'!M43)</f>
      </c>
      <c r="W61" s="6">
        <f t="shared" si="11"/>
      </c>
    </row>
    <row r="62" spans="1:23" ht="13.5">
      <c r="A62" s="6">
        <f>'女子選手'!A44</f>
        <v>30</v>
      </c>
      <c r="B62" s="6">
        <f t="shared" si="12"/>
      </c>
      <c r="C62" s="6">
        <f>IF('女子選手'!C44="","",'女子選手'!C44)</f>
      </c>
      <c r="D62" s="6">
        <f>IF('女子選手'!D44="","",'女子選手'!D44)</f>
      </c>
      <c r="E62" s="6">
        <f>IF('女子選手'!E44="","",'女子選手'!E44)</f>
      </c>
      <c r="F62" s="6">
        <f>IF('女子選手'!F44="","",'女子選手'!F44)</f>
      </c>
      <c r="G62" s="6">
        <f>IF('女子選手'!G44="","",'女子選手'!G44)</f>
      </c>
      <c r="H62" s="6">
        <f>IF('女子選手'!H44="","",'女子選手'!H44)</f>
      </c>
      <c r="I62" s="6">
        <f t="shared" si="13"/>
      </c>
      <c r="J62" s="7">
        <f t="shared" si="14"/>
      </c>
      <c r="K62" s="6">
        <f t="shared" si="15"/>
      </c>
      <c r="L62" s="6">
        <f t="shared" si="16"/>
      </c>
      <c r="M62" s="6">
        <f>IF(C62="","",IF(LEN('女子選手'!$M$4)=1,"47100"&amp;'女子選手'!$M$4,"4710"&amp;'女子選手'!$M$4))</f>
      </c>
      <c r="N62" s="6">
        <f>IF(M62="","",VLOOKUP('女子選手'!$M$4,'女子選手'!$S$69:$T$135,2,FALSE))</f>
      </c>
      <c r="O62" s="6">
        <f>IF('女子選手'!I44="","",'女子選手'!I44)</f>
      </c>
      <c r="P62" s="6">
        <f>IF(O62="","",VLOOKUP(O62,code!$A$24:$C$42,3,FALSE))</f>
      </c>
      <c r="Q62" s="6">
        <f>IF('女子選手'!J44="","",'女子選手'!J44)</f>
      </c>
      <c r="R62" s="6">
        <f>IF(Q62="","",VLOOKUP(Q62,code!$A$24:$C$42,3,FALSE))</f>
      </c>
      <c r="S62" s="6">
        <f>IF('女子選手'!K44="","",'女子選手'!K44)</f>
      </c>
      <c r="T62" s="6">
        <f>IF(S62="","",VLOOKUP(S62,code!$A$24:$C$42,3,FALSE))</f>
      </c>
      <c r="U62" s="6">
        <f>IF('女子選手'!L44="","",'女子選手'!L44)</f>
      </c>
      <c r="V62" s="6">
        <f>IF('女子選手'!M44="","",'女子選手'!M44)</f>
      </c>
      <c r="W62" s="6">
        <f t="shared" si="11"/>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42"/>
  <sheetViews>
    <sheetView zoomScalePageLayoutView="0" workbookViewId="0" topLeftCell="D28">
      <selection activeCell="F35" sqref="F35"/>
    </sheetView>
  </sheetViews>
  <sheetFormatPr defaultColWidth="9" defaultRowHeight="15"/>
  <cols>
    <col min="1" max="1" width="13.59765625" style="3" hidden="1" customWidth="1"/>
    <col min="2" max="2" width="10.5" style="3" hidden="1" customWidth="1"/>
    <col min="3" max="3" width="7.5" style="3" hidden="1" customWidth="1"/>
    <col min="4" max="16384" width="9" style="3" customWidth="1"/>
  </cols>
  <sheetData>
    <row r="1" ht="13.5">
      <c r="A1" s="3" t="s">
        <v>267</v>
      </c>
    </row>
    <row r="2" spans="1:3" ht="13.5">
      <c r="A2" s="8" t="s">
        <v>6</v>
      </c>
      <c r="B2" s="3" t="s">
        <v>269</v>
      </c>
      <c r="C2" s="3" t="str">
        <f aca="true" t="shared" si="0" ref="C2:C20">"R"&amp;LEFT(B2,3)&amp;RIGHT(B2,2)</f>
        <v>R00200</v>
      </c>
    </row>
    <row r="3" spans="1:3" ht="13.5">
      <c r="A3" s="8" t="s">
        <v>12</v>
      </c>
      <c r="B3" s="3" t="s">
        <v>275</v>
      </c>
      <c r="C3" s="3" t="str">
        <f t="shared" si="0"/>
        <v>R03400</v>
      </c>
    </row>
    <row r="4" spans="1:3" ht="13.5">
      <c r="A4" s="8" t="s">
        <v>29</v>
      </c>
      <c r="B4" s="3" t="s">
        <v>273</v>
      </c>
      <c r="C4" s="3" t="str">
        <f t="shared" si="0"/>
        <v>R00800</v>
      </c>
    </row>
    <row r="5" spans="1:3" ht="13.5">
      <c r="A5" s="8" t="s">
        <v>7</v>
      </c>
      <c r="B5" s="3" t="s">
        <v>270</v>
      </c>
      <c r="C5" s="3" t="str">
        <f t="shared" si="0"/>
        <v>R00300</v>
      </c>
    </row>
    <row r="6" spans="1:3" ht="13.5">
      <c r="A6" s="8" t="s">
        <v>30</v>
      </c>
      <c r="B6" s="3" t="s">
        <v>277</v>
      </c>
      <c r="C6" s="3" t="str">
        <f t="shared" si="0"/>
        <v>R05300</v>
      </c>
    </row>
    <row r="7" spans="1:3" ht="13.5">
      <c r="A7" s="8" t="s">
        <v>8</v>
      </c>
      <c r="B7" s="3" t="s">
        <v>271</v>
      </c>
      <c r="C7" s="3" t="str">
        <f t="shared" si="0"/>
        <v>R00500</v>
      </c>
    </row>
    <row r="8" spans="1:3" ht="13.5">
      <c r="A8" s="8" t="s">
        <v>20</v>
      </c>
      <c r="B8" s="3" t="s">
        <v>276</v>
      </c>
      <c r="C8" s="3" t="str">
        <f t="shared" si="0"/>
        <v>R03700</v>
      </c>
    </row>
    <row r="9" spans="1:3" ht="13.5">
      <c r="A9" s="8" t="s">
        <v>11</v>
      </c>
      <c r="B9" s="3" t="s">
        <v>274</v>
      </c>
      <c r="C9" s="3" t="str">
        <f t="shared" si="0"/>
        <v>R01100</v>
      </c>
    </row>
    <row r="10" spans="1:3" ht="13.5">
      <c r="A10" s="8" t="s">
        <v>31</v>
      </c>
      <c r="B10" s="3" t="s">
        <v>278</v>
      </c>
      <c r="C10" s="3" t="str">
        <f t="shared" si="0"/>
        <v>R06100</v>
      </c>
    </row>
    <row r="11" spans="1:3" ht="13.5">
      <c r="A11" s="8" t="s">
        <v>9</v>
      </c>
      <c r="B11" s="3" t="s">
        <v>272</v>
      </c>
      <c r="C11" s="3" t="str">
        <f t="shared" si="0"/>
        <v>R00600</v>
      </c>
    </row>
    <row r="12" spans="1:3" ht="13.5">
      <c r="A12" s="8" t="s">
        <v>19</v>
      </c>
      <c r="B12" s="3" t="s">
        <v>284</v>
      </c>
      <c r="C12" s="3" t="str">
        <f t="shared" si="0"/>
        <v>R21000</v>
      </c>
    </row>
    <row r="13" spans="1:3" ht="13.5">
      <c r="A13" s="8" t="s">
        <v>18</v>
      </c>
      <c r="B13" s="3" t="s">
        <v>460</v>
      </c>
      <c r="C13" s="3" t="str">
        <f t="shared" si="0"/>
        <v>R08700</v>
      </c>
    </row>
    <row r="14" spans="1:3" ht="13.5">
      <c r="A14" s="8" t="s">
        <v>16</v>
      </c>
      <c r="B14" s="3" t="s">
        <v>282</v>
      </c>
      <c r="C14" s="3" t="str">
        <f t="shared" si="0"/>
        <v>R07400</v>
      </c>
    </row>
    <row r="15" spans="1:3" ht="13.5">
      <c r="A15" s="8" t="s">
        <v>13</v>
      </c>
      <c r="B15" s="3" t="s">
        <v>279</v>
      </c>
      <c r="C15" s="3" t="str">
        <f t="shared" si="0"/>
        <v>R07100</v>
      </c>
    </row>
    <row r="16" spans="1:3" ht="13.5">
      <c r="A16" s="8" t="s">
        <v>15</v>
      </c>
      <c r="B16" s="3" t="s">
        <v>281</v>
      </c>
      <c r="C16" s="3" t="str">
        <f t="shared" si="0"/>
        <v>R07300</v>
      </c>
    </row>
    <row r="17" spans="1:3" ht="13.5">
      <c r="A17" s="8" t="s">
        <v>21</v>
      </c>
      <c r="B17" s="3" t="s">
        <v>458</v>
      </c>
      <c r="C17" s="3" t="str">
        <f t="shared" si="0"/>
        <v>R09100</v>
      </c>
    </row>
    <row r="18" spans="1:3" ht="13.5">
      <c r="A18" s="8" t="s">
        <v>17</v>
      </c>
      <c r="B18" s="3" t="s">
        <v>459</v>
      </c>
      <c r="C18" s="3" t="str">
        <f t="shared" si="0"/>
        <v>R08200</v>
      </c>
    </row>
    <row r="19" spans="1:3" ht="13.5">
      <c r="A19" s="8" t="s">
        <v>14</v>
      </c>
      <c r="B19" s="3" t="s">
        <v>280</v>
      </c>
      <c r="C19" s="3" t="str">
        <f t="shared" si="0"/>
        <v>R07200</v>
      </c>
    </row>
    <row r="20" spans="1:3" ht="13.5">
      <c r="A20" s="8" t="s">
        <v>22</v>
      </c>
      <c r="B20" s="3" t="s">
        <v>283</v>
      </c>
      <c r="C20" s="3" t="str">
        <f t="shared" si="0"/>
        <v>R09200</v>
      </c>
    </row>
    <row r="21" spans="1:3" ht="13.5">
      <c r="A21" s="2" t="s">
        <v>307</v>
      </c>
      <c r="B21" s="3" t="s">
        <v>451</v>
      </c>
      <c r="C21" s="3" t="str">
        <f>"R"&amp;LEFT(B21,3)&amp;RIGHT(B21,2)</f>
        <v>R01050</v>
      </c>
    </row>
    <row r="23" ht="13.5">
      <c r="A23" s="5" t="s">
        <v>268</v>
      </c>
    </row>
    <row r="24" spans="1:3" ht="13.5">
      <c r="A24" s="9" t="s">
        <v>6</v>
      </c>
      <c r="B24" s="3" t="s">
        <v>285</v>
      </c>
      <c r="C24" s="3" t="str">
        <f aca="true" t="shared" si="1" ref="C24:C42">"R"&amp;LEFT(B24,3)&amp;RIGHT(B24,2)</f>
        <v>R00200</v>
      </c>
    </row>
    <row r="25" spans="1:3" ht="13.5">
      <c r="A25" s="9" t="s">
        <v>27</v>
      </c>
      <c r="B25" s="3" t="s">
        <v>291</v>
      </c>
      <c r="C25" s="3" t="str">
        <f t="shared" si="1"/>
        <v>R04400</v>
      </c>
    </row>
    <row r="26" spans="1:3" ht="13.5">
      <c r="A26" s="9" t="s">
        <v>10</v>
      </c>
      <c r="B26" s="3" t="s">
        <v>289</v>
      </c>
      <c r="C26" s="3" t="str">
        <f t="shared" si="1"/>
        <v>R00800</v>
      </c>
    </row>
    <row r="27" spans="1:3" ht="13.5">
      <c r="A27" s="9" t="s">
        <v>7</v>
      </c>
      <c r="B27" s="3" t="s">
        <v>286</v>
      </c>
      <c r="C27" s="3" t="str">
        <f t="shared" si="1"/>
        <v>R00300</v>
      </c>
    </row>
    <row r="28" spans="1:3" ht="13.5">
      <c r="A28" s="9" t="s">
        <v>26</v>
      </c>
      <c r="B28" s="3" t="s">
        <v>290</v>
      </c>
      <c r="C28" s="3" t="str">
        <f t="shared" si="1"/>
        <v>R01000</v>
      </c>
    </row>
    <row r="29" spans="1:3" ht="13.5">
      <c r="A29" s="9" t="s">
        <v>309</v>
      </c>
      <c r="B29" s="3" t="s">
        <v>445</v>
      </c>
      <c r="C29" s="3" t="str">
        <f t="shared" si="1"/>
        <v>R06100</v>
      </c>
    </row>
    <row r="30" spans="1:3" ht="13.5">
      <c r="A30" s="9" t="s">
        <v>8</v>
      </c>
      <c r="B30" s="3" t="s">
        <v>287</v>
      </c>
      <c r="C30" s="3" t="str">
        <f t="shared" si="1"/>
        <v>R00500</v>
      </c>
    </row>
    <row r="31" spans="1:3" ht="13.5">
      <c r="A31" s="9" t="s">
        <v>23</v>
      </c>
      <c r="B31" s="3" t="s">
        <v>446</v>
      </c>
      <c r="C31" s="3" t="str">
        <f t="shared" si="1"/>
        <v>R04600</v>
      </c>
    </row>
    <row r="32" spans="1:3" ht="13.5">
      <c r="A32" s="9" t="s">
        <v>28</v>
      </c>
      <c r="B32" s="3" t="s">
        <v>294</v>
      </c>
      <c r="C32" s="3" t="str">
        <f t="shared" si="1"/>
        <v>R20200</v>
      </c>
    </row>
    <row r="33" spans="1:3" ht="13.5">
      <c r="A33" s="9" t="s">
        <v>9</v>
      </c>
      <c r="B33" s="3" t="s">
        <v>288</v>
      </c>
      <c r="C33" s="3" t="str">
        <f t="shared" si="1"/>
        <v>R00600</v>
      </c>
    </row>
    <row r="34" spans="1:3" ht="13.5">
      <c r="A34" s="9" t="s">
        <v>447</v>
      </c>
      <c r="B34" s="3" t="s">
        <v>453</v>
      </c>
      <c r="C34" s="3" t="str">
        <f t="shared" si="1"/>
        <v>R09400</v>
      </c>
    </row>
    <row r="35" spans="1:3" ht="13.5">
      <c r="A35" s="9" t="s">
        <v>448</v>
      </c>
      <c r="B35" s="3" t="s">
        <v>454</v>
      </c>
      <c r="C35" s="3" t="str">
        <f t="shared" si="1"/>
        <v>R07200</v>
      </c>
    </row>
    <row r="36" spans="1:3" ht="13.5">
      <c r="A36" s="9" t="s">
        <v>2</v>
      </c>
      <c r="B36" s="3" t="s">
        <v>455</v>
      </c>
      <c r="C36" s="3" t="str">
        <f t="shared" si="1"/>
        <v>R09300</v>
      </c>
    </row>
    <row r="37" spans="1:3" ht="13.5">
      <c r="A37" s="9" t="s">
        <v>449</v>
      </c>
      <c r="B37" s="3" t="s">
        <v>456</v>
      </c>
      <c r="C37" s="3" t="str">
        <f t="shared" si="1"/>
        <v>R08800</v>
      </c>
    </row>
    <row r="38" spans="1:3" ht="13.5">
      <c r="A38" s="9" t="s">
        <v>3</v>
      </c>
      <c r="B38" s="3" t="s">
        <v>292</v>
      </c>
      <c r="C38" s="3" t="str">
        <f t="shared" si="1"/>
        <v>R07100</v>
      </c>
    </row>
    <row r="39" spans="1:3" ht="13.5">
      <c r="A39" s="9" t="s">
        <v>4</v>
      </c>
      <c r="B39" s="3" t="s">
        <v>293</v>
      </c>
      <c r="C39" s="3" t="str">
        <f t="shared" si="1"/>
        <v>R07300</v>
      </c>
    </row>
    <row r="40" spans="1:3" ht="13.5">
      <c r="A40" s="8" t="s">
        <v>16</v>
      </c>
      <c r="B40" s="3" t="s">
        <v>450</v>
      </c>
      <c r="C40" s="3" t="str">
        <f t="shared" si="1"/>
        <v>R07400</v>
      </c>
    </row>
    <row r="41" spans="1:3" ht="13.5">
      <c r="A41" s="9" t="s">
        <v>5</v>
      </c>
      <c r="B41" s="3" t="s">
        <v>457</v>
      </c>
      <c r="C41" s="3" t="str">
        <f t="shared" si="1"/>
        <v>R08400</v>
      </c>
    </row>
    <row r="42" spans="1:3" ht="13.5">
      <c r="A42" s="2" t="s">
        <v>308</v>
      </c>
      <c r="B42" s="3" t="s">
        <v>452</v>
      </c>
      <c r="C42" s="3" t="str">
        <f t="shared" si="1"/>
        <v>R00850</v>
      </c>
    </row>
  </sheetData>
  <sheetProtection selectLockedCells="1" selectUnlockedCells="1"/>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B82"/>
  <sheetViews>
    <sheetView zoomScalePageLayoutView="0" workbookViewId="0" topLeftCell="A60">
      <selection activeCell="A65" sqref="A65:B82"/>
    </sheetView>
  </sheetViews>
  <sheetFormatPr defaultColWidth="8.796875" defaultRowHeight="15"/>
  <sheetData>
    <row r="1" spans="1:2" ht="13.5">
      <c r="A1" t="s">
        <v>528</v>
      </c>
      <c r="B1" t="s">
        <v>527</v>
      </c>
    </row>
    <row r="2" spans="1:2" ht="13.5">
      <c r="A2">
        <v>1</v>
      </c>
      <c r="B2" t="s">
        <v>475</v>
      </c>
    </row>
    <row r="3" spans="1:2" ht="13.5">
      <c r="A3">
        <v>2</v>
      </c>
      <c r="B3" t="s">
        <v>476</v>
      </c>
    </row>
    <row r="4" spans="1:2" ht="13.5">
      <c r="A4">
        <v>3</v>
      </c>
      <c r="B4" t="s">
        <v>477</v>
      </c>
    </row>
    <row r="5" spans="1:2" ht="13.5">
      <c r="A5">
        <v>4</v>
      </c>
      <c r="B5" t="s">
        <v>478</v>
      </c>
    </row>
    <row r="6" spans="1:2" ht="13.5">
      <c r="A6">
        <v>5</v>
      </c>
      <c r="B6" t="s">
        <v>479</v>
      </c>
    </row>
    <row r="7" spans="1:2" ht="13.5">
      <c r="A7">
        <v>6</v>
      </c>
      <c r="B7" t="s">
        <v>480</v>
      </c>
    </row>
    <row r="8" spans="1:2" ht="13.5">
      <c r="A8">
        <v>7</v>
      </c>
      <c r="B8" t="s">
        <v>481</v>
      </c>
    </row>
    <row r="9" spans="1:2" ht="13.5">
      <c r="A9">
        <v>8</v>
      </c>
      <c r="B9" t="s">
        <v>326</v>
      </c>
    </row>
    <row r="10" spans="1:2" ht="13.5">
      <c r="A10">
        <v>9</v>
      </c>
      <c r="B10" t="s">
        <v>482</v>
      </c>
    </row>
    <row r="11" spans="1:2" ht="13.5">
      <c r="A11">
        <v>10</v>
      </c>
      <c r="B11" t="s">
        <v>483</v>
      </c>
    </row>
    <row r="12" spans="1:2" ht="13.5">
      <c r="A12">
        <v>11</v>
      </c>
      <c r="B12" t="s">
        <v>484</v>
      </c>
    </row>
    <row r="13" spans="1:2" ht="13.5">
      <c r="A13">
        <v>12</v>
      </c>
      <c r="B13" t="s">
        <v>485</v>
      </c>
    </row>
    <row r="14" spans="1:2" ht="13.5">
      <c r="A14">
        <v>13</v>
      </c>
      <c r="B14" t="s">
        <v>330</v>
      </c>
    </row>
    <row r="15" spans="1:2" ht="13.5">
      <c r="A15">
        <v>14</v>
      </c>
      <c r="B15" t="s">
        <v>486</v>
      </c>
    </row>
    <row r="16" spans="1:2" ht="13.5">
      <c r="A16">
        <v>15</v>
      </c>
      <c r="B16" t="s">
        <v>487</v>
      </c>
    </row>
    <row r="17" spans="1:2" ht="13.5">
      <c r="A17">
        <v>16</v>
      </c>
      <c r="B17" t="s">
        <v>488</v>
      </c>
    </row>
    <row r="18" spans="1:2" ht="13.5">
      <c r="A18">
        <v>17</v>
      </c>
      <c r="B18" t="s">
        <v>489</v>
      </c>
    </row>
    <row r="19" spans="1:2" ht="13.5">
      <c r="A19">
        <v>18</v>
      </c>
      <c r="B19" t="s">
        <v>333</v>
      </c>
    </row>
    <row r="20" spans="1:2" ht="13.5">
      <c r="A20">
        <v>19</v>
      </c>
      <c r="B20" t="s">
        <v>112</v>
      </c>
    </row>
    <row r="21" spans="1:2" ht="13.5">
      <c r="A21">
        <v>20</v>
      </c>
      <c r="B21" t="s">
        <v>490</v>
      </c>
    </row>
    <row r="22" spans="1:2" ht="13.5">
      <c r="A22">
        <v>21</v>
      </c>
      <c r="B22" t="s">
        <v>491</v>
      </c>
    </row>
    <row r="23" spans="1:2" ht="13.5">
      <c r="A23">
        <v>22</v>
      </c>
      <c r="B23" t="s">
        <v>492</v>
      </c>
    </row>
    <row r="24" spans="1:2" ht="13.5">
      <c r="A24">
        <v>23</v>
      </c>
      <c r="B24" t="s">
        <v>336</v>
      </c>
    </row>
    <row r="25" spans="1:2" ht="13.5">
      <c r="A25">
        <v>24</v>
      </c>
      <c r="B25" t="s">
        <v>337</v>
      </c>
    </row>
    <row r="26" spans="1:2" ht="13.5">
      <c r="A26">
        <v>25</v>
      </c>
      <c r="B26" t="s">
        <v>493</v>
      </c>
    </row>
    <row r="27" spans="1:2" ht="13.5">
      <c r="A27">
        <v>26</v>
      </c>
      <c r="B27" t="s">
        <v>339</v>
      </c>
    </row>
    <row r="28" spans="1:2" ht="13.5">
      <c r="A28">
        <v>27</v>
      </c>
      <c r="B28" t="s">
        <v>494</v>
      </c>
    </row>
    <row r="29" spans="1:2" ht="13.5">
      <c r="A29">
        <v>28</v>
      </c>
      <c r="B29" t="s">
        <v>495</v>
      </c>
    </row>
    <row r="30" spans="1:2" ht="13.5">
      <c r="A30">
        <v>29</v>
      </c>
      <c r="B30" t="s">
        <v>496</v>
      </c>
    </row>
    <row r="31" spans="1:2" ht="13.5">
      <c r="A31">
        <v>30</v>
      </c>
      <c r="B31" t="s">
        <v>497</v>
      </c>
    </row>
    <row r="32" spans="1:2" ht="13.5">
      <c r="A32">
        <v>31</v>
      </c>
      <c r="B32" t="s">
        <v>498</v>
      </c>
    </row>
    <row r="33" spans="1:2" ht="13.5">
      <c r="A33">
        <v>32</v>
      </c>
      <c r="B33" t="s">
        <v>499</v>
      </c>
    </row>
    <row r="34" spans="1:2" ht="13.5">
      <c r="A34">
        <v>33</v>
      </c>
      <c r="B34" t="s">
        <v>500</v>
      </c>
    </row>
    <row r="35" spans="1:2" ht="13.5">
      <c r="A35">
        <v>34</v>
      </c>
      <c r="B35" t="s">
        <v>501</v>
      </c>
    </row>
    <row r="36" spans="1:2" ht="13.5">
      <c r="A36">
        <v>35</v>
      </c>
      <c r="B36" t="s">
        <v>502</v>
      </c>
    </row>
    <row r="37" spans="1:2" ht="13.5">
      <c r="A37">
        <v>36</v>
      </c>
      <c r="B37" t="s">
        <v>503</v>
      </c>
    </row>
    <row r="38" spans="1:2" ht="13.5">
      <c r="A38">
        <v>37</v>
      </c>
      <c r="B38" t="s">
        <v>504</v>
      </c>
    </row>
    <row r="39" spans="1:2" ht="13.5">
      <c r="A39">
        <v>38</v>
      </c>
      <c r="B39" t="s">
        <v>505</v>
      </c>
    </row>
    <row r="40" spans="1:2" ht="13.5">
      <c r="A40">
        <v>39</v>
      </c>
      <c r="B40" t="s">
        <v>506</v>
      </c>
    </row>
    <row r="41" spans="1:2" ht="13.5">
      <c r="A41">
        <v>40</v>
      </c>
      <c r="B41" t="s">
        <v>507</v>
      </c>
    </row>
    <row r="42" spans="1:2" ht="13.5">
      <c r="A42">
        <v>41</v>
      </c>
      <c r="B42" t="s">
        <v>351</v>
      </c>
    </row>
    <row r="43" spans="1:2" ht="13.5">
      <c r="A43">
        <v>42</v>
      </c>
      <c r="B43" t="s">
        <v>508</v>
      </c>
    </row>
    <row r="44" spans="1:2" ht="13.5">
      <c r="A44">
        <v>43</v>
      </c>
      <c r="B44" t="s">
        <v>509</v>
      </c>
    </row>
    <row r="45" spans="1:2" ht="13.5">
      <c r="A45">
        <v>44</v>
      </c>
      <c r="B45" t="s">
        <v>510</v>
      </c>
    </row>
    <row r="46" spans="1:2" ht="13.5">
      <c r="A46">
        <v>45</v>
      </c>
      <c r="B46" t="s">
        <v>355</v>
      </c>
    </row>
    <row r="47" spans="1:2" ht="13.5">
      <c r="A47">
        <v>46</v>
      </c>
      <c r="B47" t="s">
        <v>511</v>
      </c>
    </row>
    <row r="48" spans="1:2" ht="13.5">
      <c r="A48">
        <v>47</v>
      </c>
      <c r="B48" t="s">
        <v>356</v>
      </c>
    </row>
    <row r="49" spans="1:2" ht="13.5">
      <c r="A49">
        <v>48</v>
      </c>
      <c r="B49" t="s">
        <v>512</v>
      </c>
    </row>
    <row r="50" spans="1:2" ht="13.5">
      <c r="A50">
        <v>49</v>
      </c>
      <c r="B50" t="s">
        <v>358</v>
      </c>
    </row>
    <row r="51" spans="1:2" ht="13.5">
      <c r="A51">
        <v>50</v>
      </c>
      <c r="B51" t="s">
        <v>513</v>
      </c>
    </row>
    <row r="52" spans="1:2" ht="13.5">
      <c r="A52">
        <v>51</v>
      </c>
      <c r="B52" t="s">
        <v>514</v>
      </c>
    </row>
    <row r="53" spans="1:2" ht="13.5">
      <c r="A53">
        <v>52</v>
      </c>
      <c r="B53" t="s">
        <v>515</v>
      </c>
    </row>
    <row r="54" spans="1:2" ht="13.5">
      <c r="A54">
        <v>53</v>
      </c>
      <c r="B54" t="s">
        <v>516</v>
      </c>
    </row>
    <row r="55" spans="1:2" ht="13.5">
      <c r="A55">
        <v>54</v>
      </c>
      <c r="B55" t="s">
        <v>517</v>
      </c>
    </row>
    <row r="56" spans="1:2" ht="13.5">
      <c r="A56">
        <v>55</v>
      </c>
      <c r="B56" t="s">
        <v>518</v>
      </c>
    </row>
    <row r="57" spans="1:2" ht="13.5">
      <c r="A57">
        <v>56</v>
      </c>
      <c r="B57" t="s">
        <v>519</v>
      </c>
    </row>
    <row r="58" spans="1:2" ht="13.5">
      <c r="A58">
        <v>57</v>
      </c>
      <c r="B58" t="s">
        <v>364</v>
      </c>
    </row>
    <row r="59" spans="1:2" ht="13.5">
      <c r="A59">
        <v>58</v>
      </c>
      <c r="B59" t="s">
        <v>520</v>
      </c>
    </row>
    <row r="60" spans="1:2" ht="13.5">
      <c r="A60">
        <v>59</v>
      </c>
      <c r="B60" t="s">
        <v>366</v>
      </c>
    </row>
    <row r="61" spans="1:2" ht="13.5">
      <c r="A61">
        <v>60</v>
      </c>
      <c r="B61" t="s">
        <v>521</v>
      </c>
    </row>
    <row r="62" spans="1:2" ht="13.5">
      <c r="A62">
        <v>61</v>
      </c>
      <c r="B62" t="s">
        <v>522</v>
      </c>
    </row>
    <row r="63" spans="1:2" ht="13.5">
      <c r="A63">
        <v>62</v>
      </c>
      <c r="B63" t="s">
        <v>523</v>
      </c>
    </row>
    <row r="64" spans="1:2" ht="13.5">
      <c r="A64">
        <v>63</v>
      </c>
      <c r="B64" t="s">
        <v>524</v>
      </c>
    </row>
    <row r="65" spans="1:2" ht="13.5">
      <c r="A65">
        <v>64</v>
      </c>
      <c r="B65" t="s">
        <v>370</v>
      </c>
    </row>
    <row r="66" spans="1:2" ht="13.5">
      <c r="A66">
        <v>65</v>
      </c>
      <c r="B66" t="s">
        <v>525</v>
      </c>
    </row>
    <row r="67" spans="1:2" ht="13.5">
      <c r="A67">
        <v>66</v>
      </c>
      <c r="B67" t="s">
        <v>526</v>
      </c>
    </row>
    <row r="68" spans="1:2" ht="13.5">
      <c r="A68">
        <v>67</v>
      </c>
      <c r="B68" t="s">
        <v>648</v>
      </c>
    </row>
    <row r="69" spans="1:2" ht="13.5">
      <c r="A69">
        <v>68</v>
      </c>
      <c r="B69" t="s">
        <v>649</v>
      </c>
    </row>
    <row r="70" spans="1:2" ht="13.5">
      <c r="A70">
        <v>69</v>
      </c>
      <c r="B70" t="s">
        <v>650</v>
      </c>
    </row>
    <row r="71" spans="1:2" ht="13.5">
      <c r="A71">
        <v>70</v>
      </c>
      <c r="B71" t="s">
        <v>651</v>
      </c>
    </row>
    <row r="72" spans="1:2" ht="13.5">
      <c r="A72">
        <v>71</v>
      </c>
      <c r="B72" t="s">
        <v>652</v>
      </c>
    </row>
    <row r="73" spans="1:2" ht="13.5">
      <c r="A73">
        <v>72</v>
      </c>
      <c r="B73" t="s">
        <v>653</v>
      </c>
    </row>
    <row r="74" spans="1:2" ht="13.5">
      <c r="A74">
        <v>73</v>
      </c>
      <c r="B74" t="s">
        <v>654</v>
      </c>
    </row>
    <row r="75" spans="1:2" ht="13.5">
      <c r="A75">
        <v>74</v>
      </c>
      <c r="B75" t="s">
        <v>655</v>
      </c>
    </row>
    <row r="76" spans="1:2" ht="13.5">
      <c r="A76">
        <v>75</v>
      </c>
      <c r="B76" t="s">
        <v>656</v>
      </c>
    </row>
    <row r="77" spans="1:2" ht="13.5">
      <c r="A77">
        <v>76</v>
      </c>
      <c r="B77" t="s">
        <v>657</v>
      </c>
    </row>
    <row r="78" spans="1:2" ht="13.5">
      <c r="A78">
        <v>77</v>
      </c>
      <c r="B78" t="s">
        <v>659</v>
      </c>
    </row>
    <row r="79" spans="1:2" ht="13.5">
      <c r="A79">
        <v>78</v>
      </c>
      <c r="B79" t="s">
        <v>660</v>
      </c>
    </row>
    <row r="80" spans="1:2" ht="13.5">
      <c r="A80">
        <v>79</v>
      </c>
      <c r="B80" t="s">
        <v>661</v>
      </c>
    </row>
    <row r="81" spans="1:2" ht="13.5">
      <c r="A81">
        <v>80</v>
      </c>
      <c r="B81" t="s">
        <v>662</v>
      </c>
    </row>
    <row r="82" spans="1:2" ht="13.5">
      <c r="A82">
        <v>81</v>
      </c>
      <c r="B82" t="s">
        <v>663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熊本県高体連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　寛志</dc:creator>
  <cp:keywords/>
  <dc:description/>
  <cp:lastModifiedBy>ORK17</cp:lastModifiedBy>
  <cp:lastPrinted>2019-04-14T06:35:22Z</cp:lastPrinted>
  <dcterms:created xsi:type="dcterms:W3CDTF">2001-07-09T14:48:43Z</dcterms:created>
  <dcterms:modified xsi:type="dcterms:W3CDTF">2020-08-01T00:22:01Z</dcterms:modified>
  <cp:category/>
  <cp:version/>
  <cp:contentType/>
  <cp:contentStatus/>
</cp:coreProperties>
</file>